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7480" windowHeight="7870" activeTab="0"/>
  </bookViews>
  <sheets>
    <sheet name="Inputs" sheetId="1" r:id="rId1"/>
    <sheet name="Group 1" sheetId="2" state="hidden" r:id="rId2"/>
    <sheet name="Group 2" sheetId="3" state="hidden" r:id="rId3"/>
    <sheet name="Group 3" sheetId="4" state="hidden" r:id="rId4"/>
    <sheet name="Group 4" sheetId="5" state="hidden" r:id="rId5"/>
    <sheet name="Group 5" sheetId="6" state="hidden" r:id="rId6"/>
  </sheets>
  <definedNames>
    <definedName name="_xlnm.Print_Area" localSheetId="0">'Inputs'!$B$2:$L$43</definedName>
  </definedNames>
  <calcPr fullCalcOnLoad="1"/>
</workbook>
</file>

<file path=xl/sharedStrings.xml><?xml version="1.0" encoding="utf-8"?>
<sst xmlns="http://schemas.openxmlformats.org/spreadsheetml/2006/main" count="300" uniqueCount="52">
  <si>
    <t>L18</t>
  </si>
  <si>
    <t>Lx</t>
  </si>
  <si>
    <t>L2s</t>
  </si>
  <si>
    <t>L2x</t>
  </si>
  <si>
    <t>+</t>
  </si>
  <si>
    <t>x</t>
  </si>
  <si>
    <t>=</t>
  </si>
  <si>
    <t>LEF</t>
  </si>
  <si>
    <t>G</t>
  </si>
  <si>
    <t>pt</t>
  </si>
  <si>
    <t>SN</t>
  </si>
  <si>
    <t>log</t>
  </si>
  <si>
    <t>-</t>
  </si>
  <si>
    <t>Serviceability loss factor</t>
  </si>
  <si>
    <t>Curve Slope factor</t>
  </si>
  <si>
    <t>bx</t>
  </si>
  <si>
    <t>b18</t>
  </si>
  <si>
    <t>/</t>
  </si>
  <si>
    <t>G/bx</t>
  </si>
  <si>
    <t>G/b18</t>
  </si>
  <si>
    <t>Wx</t>
  </si>
  <si>
    <t>W18</t>
  </si>
  <si>
    <t>Pounds</t>
  </si>
  <si>
    <t>EACH</t>
  </si>
  <si>
    <t>Axle Group</t>
  </si>
  <si>
    <t>Total</t>
  </si>
  <si>
    <t>Total Miles</t>
  </si>
  <si>
    <t>Example of Axle Group Configurations</t>
  </si>
  <si>
    <t>ESAL'S</t>
  </si>
  <si>
    <t>Permit Fee</t>
  </si>
  <si>
    <t>Axle Group Weight</t>
  </si>
  <si>
    <t>Total ESAL's</t>
  </si>
  <si>
    <t>Cost Per ESAL/Mile</t>
  </si>
  <si>
    <t>Total Fee</t>
  </si>
  <si>
    <t>Number of axles in group</t>
  </si>
  <si>
    <t>Per axle Group</t>
  </si>
  <si>
    <t>PO Box 325, Blue Earth, MN 56013</t>
  </si>
  <si>
    <t>Submit payment to address above; make payable to Faribault County Treasurer</t>
  </si>
  <si>
    <t>MAKE YOUR CHECK FOR</t>
  </si>
  <si>
    <t>&lt;=====</t>
  </si>
  <si>
    <t>Make a copy of this form</t>
  </si>
  <si>
    <t>Mail check &amp; form to:</t>
  </si>
  <si>
    <t>Faribault County Public Works</t>
  </si>
  <si>
    <t>P O Box 325</t>
  </si>
  <si>
    <t>Blue Earth,  Mn 56013</t>
  </si>
  <si>
    <t>110,000 &amp; Over weight fee calculator</t>
  </si>
  <si>
    <t>FARIBAULT COUNTY OVERWEIGHT PERMIT CALCULATOR</t>
  </si>
  <si>
    <r>
      <t xml:space="preserve">Single Use Permit Overweight 110,000 Lbs &amp; over - $6.00 per esal per mile </t>
    </r>
    <r>
      <rPr>
        <b/>
        <u val="single"/>
        <sz val="10"/>
        <rFont val="Arial"/>
        <family val="2"/>
      </rPr>
      <t>plus $25 administration fee</t>
    </r>
    <r>
      <rPr>
        <b/>
        <sz val="10"/>
        <rFont val="Arial"/>
        <family val="2"/>
      </rPr>
      <t>(fill in the info in brown areas below)</t>
    </r>
  </si>
  <si>
    <t>Rev. 5/17/2019</t>
  </si>
  <si>
    <t>Calculator is only Required for Overweight 110,000 Lbs &amp; Over</t>
  </si>
  <si>
    <t xml:space="preserve">Annual Permit is NOT available for Overweight 110,000 &amp; over </t>
  </si>
  <si>
    <t>Phone: (507) 526-4288     Email: mark.daly@co.faribault.mn.us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</si>
</sst>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medium"/>
      <right style="thin"/>
      <top style="thin"/>
      <bottom style="thin"/>
    </border>
    <border>
      <left style="medium"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medium"/>
      <top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3" fontId="4" fillId="34" borderId="1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8" fontId="0" fillId="0" borderId="19" xfId="0" applyNumberForma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6" fillId="34" borderId="21" xfId="0" applyFont="1" applyFill="1" applyBorder="1" applyAlignment="1" applyProtection="1">
      <alignment horizontal="center" vertic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4" fontId="6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2" fontId="4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3" fontId="0" fillId="0" borderId="27" xfId="0" applyNumberFormat="1" applyFont="1" applyFill="1" applyBorder="1" applyAlignment="1" applyProtection="1">
      <alignment horizontal="center" vertical="center"/>
      <protection/>
    </xf>
    <xf numFmtId="3" fontId="3" fillId="0" borderId="28" xfId="0" applyNumberFormat="1" applyFont="1" applyFill="1" applyBorder="1" applyAlignment="1" applyProtection="1">
      <alignment horizontal="center" vertical="center"/>
      <protection/>
    </xf>
    <xf numFmtId="4" fontId="3" fillId="0" borderId="29" xfId="0" applyNumberFormat="1" applyFont="1" applyFill="1" applyBorder="1" applyAlignment="1" applyProtection="1">
      <alignment horizontal="center" vertical="center"/>
      <protection/>
    </xf>
    <xf numFmtId="8" fontId="0" fillId="0" borderId="19" xfId="0" applyNumberForma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164" fontId="44" fillId="0" borderId="19" xfId="0" applyNumberFormat="1" applyFont="1" applyFill="1" applyBorder="1" applyAlignment="1">
      <alignment horizontal="right" vertical="center"/>
    </xf>
    <xf numFmtId="0" fontId="45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right" vertical="center"/>
    </xf>
    <xf numFmtId="4" fontId="4" fillId="0" borderId="30" xfId="0" applyNumberFormat="1" applyFont="1" applyFill="1" applyBorder="1" applyAlignment="1" applyProtection="1">
      <alignment horizontal="center" vertical="center"/>
      <protection/>
    </xf>
    <xf numFmtId="4" fontId="4" fillId="0" borderId="31" xfId="0" applyNumberFormat="1" applyFont="1" applyFill="1" applyBorder="1" applyAlignment="1" applyProtection="1">
      <alignment horizontal="center" vertical="center"/>
      <protection/>
    </xf>
    <xf numFmtId="164" fontId="6" fillId="0" borderId="30" xfId="0" applyNumberFormat="1" applyFont="1" applyFill="1" applyBorder="1" applyAlignment="1" applyProtection="1">
      <alignment horizontal="center" vertical="center"/>
      <protection/>
    </xf>
    <xf numFmtId="164" fontId="6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164" fontId="7" fillId="0" borderId="30" xfId="0" applyNumberFormat="1" applyFont="1" applyFill="1" applyBorder="1" applyAlignment="1" applyProtection="1">
      <alignment horizontal="center" vertical="center"/>
      <protection/>
    </xf>
    <xf numFmtId="164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 vertical="center" wrapText="1"/>
      <protection/>
    </xf>
    <xf numFmtId="0" fontId="45" fillId="33" borderId="0" xfId="0" applyFont="1" applyFill="1" applyAlignment="1" applyProtection="1">
      <alignment horizontal="center" vertical="center" wrapText="1"/>
      <protection/>
    </xf>
    <xf numFmtId="3" fontId="4" fillId="34" borderId="30" xfId="0" applyNumberFormat="1" applyFont="1" applyFill="1" applyBorder="1" applyAlignment="1" applyProtection="1">
      <alignment horizontal="center" vertical="center"/>
      <protection locked="0"/>
    </xf>
    <xf numFmtId="3" fontId="4" fillId="34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horizontal="center" vertical="center"/>
    </xf>
    <xf numFmtId="4" fontId="4" fillId="0" borderId="36" xfId="0" applyNumberFormat="1" applyFont="1" applyFill="1" applyBorder="1" applyAlignment="1" applyProtection="1">
      <alignment horizontal="center" vertical="center"/>
      <protection/>
    </xf>
    <xf numFmtId="4" fontId="4" fillId="0" borderId="37" xfId="0" applyNumberFormat="1" applyFont="1" applyFill="1" applyBorder="1" applyAlignment="1" applyProtection="1">
      <alignment horizontal="center" vertical="center"/>
      <protection/>
    </xf>
    <xf numFmtId="3" fontId="4" fillId="0" borderId="36" xfId="0" applyNumberFormat="1" applyFont="1" applyFill="1" applyBorder="1" applyAlignment="1" applyProtection="1">
      <alignment horizontal="center" vertical="center"/>
      <protection/>
    </xf>
    <xf numFmtId="3" fontId="4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35" borderId="30" xfId="0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" fontId="0" fillId="35" borderId="0" xfId="0" applyNumberForma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23</xdr:row>
      <xdr:rowOff>9525</xdr:rowOff>
    </xdr:from>
    <xdr:to>
      <xdr:col>11</xdr:col>
      <xdr:colOff>190500</xdr:colOff>
      <xdr:row>28</xdr:row>
      <xdr:rowOff>57150</xdr:rowOff>
    </xdr:to>
    <xdr:pic>
      <xdr:nvPicPr>
        <xdr:cNvPr id="1" name="Picture 1" descr="Axle Group Typ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143500"/>
          <a:ext cx="4029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28</xdr:row>
      <xdr:rowOff>19050</xdr:rowOff>
    </xdr:from>
    <xdr:to>
      <xdr:col>11</xdr:col>
      <xdr:colOff>1133475</xdr:colOff>
      <xdr:row>34</xdr:row>
      <xdr:rowOff>133350</xdr:rowOff>
    </xdr:to>
    <xdr:pic>
      <xdr:nvPicPr>
        <xdr:cNvPr id="2" name="Picture 2" descr="Axle Group Typ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962650"/>
          <a:ext cx="6057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3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9.140625" style="12" customWidth="1"/>
    <col min="2" max="2" width="5.28125" style="12" customWidth="1"/>
    <col min="3" max="3" width="11.28125" style="12" customWidth="1"/>
    <col min="4" max="4" width="10.57421875" style="12" customWidth="1"/>
    <col min="5" max="5" width="10.421875" style="12" customWidth="1"/>
    <col min="6" max="6" width="2.28125" style="12" customWidth="1"/>
    <col min="7" max="7" width="10.421875" style="12" customWidth="1"/>
    <col min="8" max="8" width="2.57421875" style="12" customWidth="1"/>
    <col min="9" max="9" width="9.140625" style="12" customWidth="1"/>
    <col min="10" max="10" width="2.28125" style="12" customWidth="1"/>
    <col min="11" max="11" width="10.7109375" style="12" customWidth="1"/>
    <col min="12" max="12" width="23.57421875" style="12" customWidth="1"/>
    <col min="13" max="13" width="12.421875" style="12" customWidth="1"/>
    <col min="14" max="16384" width="9.140625" style="12" customWidth="1"/>
  </cols>
  <sheetData>
    <row r="1" s="51" customFormat="1" ht="21.75" customHeight="1"/>
    <row r="2" spans="2:16" s="51" customFormat="1" ht="21.75" customHeight="1">
      <c r="B2" s="67" t="s">
        <v>46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52"/>
      <c r="N2" s="52"/>
      <c r="O2" s="52"/>
      <c r="P2" s="52"/>
    </row>
    <row r="3" spans="2:16" s="51" customFormat="1" ht="21.75" customHeight="1">
      <c r="B3" s="67" t="s">
        <v>49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52"/>
      <c r="N3" s="52"/>
      <c r="O3" s="52"/>
      <c r="P3" s="52"/>
    </row>
    <row r="4" spans="2:16" s="51" customFormat="1" ht="15">
      <c r="B4" s="68" t="s">
        <v>51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52"/>
      <c r="N4" s="52"/>
      <c r="O4" s="52"/>
      <c r="P4" s="52"/>
    </row>
    <row r="5" spans="2:16" s="51" customFormat="1" ht="14.25" customHeight="1">
      <c r="B5" s="68" t="s">
        <v>36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53"/>
      <c r="N5" s="53"/>
      <c r="O5" s="52"/>
      <c r="P5" s="52"/>
    </row>
    <row r="6" spans="2:15" s="51" customFormat="1" ht="27" customHeight="1">
      <c r="B6" s="55"/>
      <c r="C6" s="78" t="s">
        <v>47</v>
      </c>
      <c r="D6" s="78"/>
      <c r="E6" s="78"/>
      <c r="F6" s="78"/>
      <c r="G6" s="78"/>
      <c r="H6" s="78"/>
      <c r="I6" s="78"/>
      <c r="J6" s="78"/>
      <c r="K6" s="78"/>
      <c r="L6" s="78"/>
      <c r="M6" s="55"/>
      <c r="N6" s="55"/>
      <c r="O6" s="55"/>
    </row>
    <row r="7" spans="2:15" s="51" customFormat="1" ht="27" customHeight="1">
      <c r="B7" s="55"/>
      <c r="C7" s="79" t="s">
        <v>50</v>
      </c>
      <c r="D7" s="79"/>
      <c r="E7" s="79"/>
      <c r="F7" s="79"/>
      <c r="G7" s="79"/>
      <c r="H7" s="79"/>
      <c r="I7" s="79"/>
      <c r="J7" s="79"/>
      <c r="K7" s="79"/>
      <c r="L7" s="79"/>
      <c r="M7" s="55"/>
      <c r="N7" s="55"/>
      <c r="O7" s="55"/>
    </row>
    <row r="8" spans="2:15" s="51" customFormat="1" ht="15">
      <c r="B8" s="55"/>
      <c r="C8" s="54" t="s">
        <v>37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2:15" ht="4.5" customHeight="1" thickBo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3:13" ht="26.25" customHeight="1">
      <c r="C10" s="75" t="s">
        <v>45</v>
      </c>
      <c r="D10" s="76"/>
      <c r="E10" s="76"/>
      <c r="F10" s="76"/>
      <c r="G10" s="76"/>
      <c r="H10" s="76"/>
      <c r="I10" s="76"/>
      <c r="J10" s="77"/>
      <c r="K10" s="25"/>
      <c r="L10" s="20"/>
      <c r="M10" s="18"/>
    </row>
    <row r="11" spans="3:13" ht="28.5" customHeight="1">
      <c r="C11" s="30" t="s">
        <v>26</v>
      </c>
      <c r="D11" s="31" t="s">
        <v>31</v>
      </c>
      <c r="E11" s="73" t="s">
        <v>32</v>
      </c>
      <c r="F11" s="74"/>
      <c r="G11" s="73" t="s">
        <v>29</v>
      </c>
      <c r="H11" s="74"/>
      <c r="I11" s="71" t="s">
        <v>33</v>
      </c>
      <c r="J11" s="72"/>
      <c r="K11" s="22"/>
      <c r="L11" s="58" t="s">
        <v>40</v>
      </c>
      <c r="M11" s="18"/>
    </row>
    <row r="12" spans="3:13" ht="13.5">
      <c r="C12" s="29">
        <v>0</v>
      </c>
      <c r="D12" s="32">
        <f>G21</f>
        <v>4.579972896240196E-06</v>
      </c>
      <c r="E12" s="63">
        <v>6</v>
      </c>
      <c r="F12" s="64"/>
      <c r="G12" s="63">
        <f>+C12*D12*E12</f>
        <v>0</v>
      </c>
      <c r="H12" s="64"/>
      <c r="I12" s="69">
        <f>+G12+25</f>
        <v>25</v>
      </c>
      <c r="J12" s="70"/>
      <c r="K12" s="56" t="s">
        <v>39</v>
      </c>
      <c r="L12" s="57" t="s">
        <v>38</v>
      </c>
      <c r="M12" s="18"/>
    </row>
    <row r="13" spans="3:13" ht="7.5" customHeight="1">
      <c r="C13" s="33"/>
      <c r="D13" s="34"/>
      <c r="E13" s="34"/>
      <c r="F13" s="34"/>
      <c r="G13" s="34"/>
      <c r="H13" s="34"/>
      <c r="I13" s="35"/>
      <c r="J13" s="36"/>
      <c r="K13" s="23"/>
      <c r="L13" s="19"/>
      <c r="M13" s="18"/>
    </row>
    <row r="14" spans="3:13" ht="25.5" customHeight="1">
      <c r="C14" s="89" t="s">
        <v>24</v>
      </c>
      <c r="D14" s="37" t="s">
        <v>30</v>
      </c>
      <c r="E14" s="82" t="s">
        <v>34</v>
      </c>
      <c r="F14" s="83"/>
      <c r="G14" s="82" t="s">
        <v>28</v>
      </c>
      <c r="H14" s="83"/>
      <c r="I14" s="38"/>
      <c r="J14" s="39"/>
      <c r="K14" s="26"/>
      <c r="L14" s="59" t="s">
        <v>41</v>
      </c>
      <c r="M14" s="18"/>
    </row>
    <row r="15" spans="3:13" ht="13.5" customHeight="1">
      <c r="C15" s="90"/>
      <c r="D15" s="40" t="s">
        <v>22</v>
      </c>
      <c r="E15" s="65" t="s">
        <v>23</v>
      </c>
      <c r="F15" s="66"/>
      <c r="G15" s="65" t="s">
        <v>35</v>
      </c>
      <c r="H15" s="66"/>
      <c r="I15" s="41"/>
      <c r="J15" s="42"/>
      <c r="K15" s="23"/>
      <c r="L15" s="58" t="s">
        <v>42</v>
      </c>
      <c r="M15" s="18"/>
    </row>
    <row r="16" spans="3:13" ht="16.5" customHeight="1">
      <c r="C16" s="43">
        <v>1</v>
      </c>
      <c r="D16" s="14">
        <v>0</v>
      </c>
      <c r="E16" s="80">
        <v>0</v>
      </c>
      <c r="F16" s="81"/>
      <c r="G16" s="61">
        <f>'Group 1'!I49</f>
        <v>9.159945792480391E-07</v>
      </c>
      <c r="H16" s="62"/>
      <c r="I16" s="44"/>
      <c r="J16" s="45"/>
      <c r="K16" s="27"/>
      <c r="L16" s="58" t="s">
        <v>43</v>
      </c>
      <c r="M16" s="18"/>
    </row>
    <row r="17" spans="3:13" ht="16.5" customHeight="1">
      <c r="C17" s="43">
        <v>2</v>
      </c>
      <c r="D17" s="14">
        <v>0</v>
      </c>
      <c r="E17" s="80">
        <v>0</v>
      </c>
      <c r="F17" s="81"/>
      <c r="G17" s="61">
        <f>'Group 2'!I49</f>
        <v>9.159945792480391E-07</v>
      </c>
      <c r="H17" s="62"/>
      <c r="I17" s="44"/>
      <c r="J17" s="45"/>
      <c r="K17" s="27"/>
      <c r="L17" s="58" t="s">
        <v>44</v>
      </c>
      <c r="M17" s="18"/>
    </row>
    <row r="18" spans="3:13" ht="16.5" customHeight="1">
      <c r="C18" s="43">
        <v>3</v>
      </c>
      <c r="D18" s="14">
        <v>0</v>
      </c>
      <c r="E18" s="80">
        <v>0</v>
      </c>
      <c r="F18" s="81"/>
      <c r="G18" s="61">
        <f>'Group 3'!I49</f>
        <v>9.159945792480391E-07</v>
      </c>
      <c r="H18" s="62"/>
      <c r="I18" s="44"/>
      <c r="J18" s="45"/>
      <c r="K18" s="50"/>
      <c r="L18" s="19"/>
      <c r="M18" s="18"/>
    </row>
    <row r="19" spans="3:13" ht="16.5" customHeight="1">
      <c r="C19" s="43">
        <v>4</v>
      </c>
      <c r="D19" s="14">
        <v>0</v>
      </c>
      <c r="E19" s="80">
        <v>0</v>
      </c>
      <c r="F19" s="81"/>
      <c r="G19" s="61">
        <f>'Group 4'!I49</f>
        <v>9.159945792480391E-07</v>
      </c>
      <c r="H19" s="62"/>
      <c r="I19" s="44"/>
      <c r="J19" s="45"/>
      <c r="K19" s="27"/>
      <c r="L19" s="19"/>
      <c r="M19" s="18"/>
    </row>
    <row r="20" spans="3:13" ht="16.5" customHeight="1">
      <c r="C20" s="43">
        <v>5</v>
      </c>
      <c r="D20" s="14">
        <v>0</v>
      </c>
      <c r="E20" s="80">
        <v>0</v>
      </c>
      <c r="F20" s="81"/>
      <c r="G20" s="61">
        <f>'Group 5'!I49</f>
        <v>9.159945792480391E-07</v>
      </c>
      <c r="H20" s="62"/>
      <c r="I20" s="44"/>
      <c r="J20" s="45"/>
      <c r="K20" s="27"/>
      <c r="L20" s="19"/>
      <c r="M20" s="18"/>
    </row>
    <row r="21" spans="3:13" ht="19.5" customHeight="1" thickBot="1">
      <c r="C21" s="46" t="s">
        <v>25</v>
      </c>
      <c r="D21" s="47">
        <f>SUM(D16:D20)</f>
        <v>0</v>
      </c>
      <c r="E21" s="87">
        <f>SUM(E16:F20)</f>
        <v>0</v>
      </c>
      <c r="F21" s="88"/>
      <c r="G21" s="85">
        <f>SUM(G16:H20)</f>
        <v>4.579972896240196E-06</v>
      </c>
      <c r="H21" s="86"/>
      <c r="I21" s="48"/>
      <c r="J21" s="49"/>
      <c r="K21" s="23"/>
      <c r="L21" s="19"/>
      <c r="M21" s="18"/>
    </row>
    <row r="22" spans="3:12" ht="4.5" customHeight="1">
      <c r="C22" s="24"/>
      <c r="D22" s="24"/>
      <c r="E22" s="24"/>
      <c r="F22" s="24"/>
      <c r="G22" s="24"/>
      <c r="H22" s="24"/>
      <c r="I22" s="21"/>
      <c r="J22" s="21"/>
      <c r="K22" s="21"/>
      <c r="L22" s="21"/>
    </row>
    <row r="23" spans="2:13" ht="15">
      <c r="B23" s="84" t="s">
        <v>27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28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43" ht="12">
      <c r="L43" s="60" t="s">
        <v>48</v>
      </c>
    </row>
  </sheetData>
  <sheetProtection sheet="1" selectLockedCells="1"/>
  <mergeCells count="31">
    <mergeCell ref="E18:F18"/>
    <mergeCell ref="E14:F14"/>
    <mergeCell ref="E11:F11"/>
    <mergeCell ref="B23:L23"/>
    <mergeCell ref="G21:H21"/>
    <mergeCell ref="E21:F21"/>
    <mergeCell ref="E20:F20"/>
    <mergeCell ref="E17:F17"/>
    <mergeCell ref="C14:C15"/>
    <mergeCell ref="E19:F19"/>
    <mergeCell ref="E15:F15"/>
    <mergeCell ref="E16:F16"/>
    <mergeCell ref="G20:H20"/>
    <mergeCell ref="G14:H14"/>
    <mergeCell ref="G19:H19"/>
    <mergeCell ref="G18:H18"/>
    <mergeCell ref="G17:H17"/>
    <mergeCell ref="G12:H12"/>
    <mergeCell ref="G16:H16"/>
    <mergeCell ref="G15:H15"/>
    <mergeCell ref="B2:L2"/>
    <mergeCell ref="B4:L4"/>
    <mergeCell ref="B5:L5"/>
    <mergeCell ref="I12:J12"/>
    <mergeCell ref="I11:J11"/>
    <mergeCell ref="E12:F12"/>
    <mergeCell ref="G11:H11"/>
    <mergeCell ref="C10:J10"/>
    <mergeCell ref="B3:L3"/>
    <mergeCell ref="C6:L6"/>
    <mergeCell ref="C7:L7"/>
  </mergeCells>
  <printOptions/>
  <pageMargins left="0.28" right="0.21" top="0.75" bottom="0.59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5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140625" style="2" customWidth="1"/>
    <col min="2" max="2" width="4.57421875" style="2" customWidth="1"/>
    <col min="3" max="4" width="6.57421875" style="2" customWidth="1"/>
    <col min="5" max="21" width="3.7109375" style="2" customWidth="1"/>
    <col min="22" max="22" width="7.28125" style="2" customWidth="1"/>
    <col min="23" max="23" width="3.7109375" style="2" customWidth="1"/>
    <col min="24" max="24" width="5.7109375" style="2" customWidth="1"/>
    <col min="25" max="28" width="3.7109375" style="2" customWidth="1"/>
    <col min="29" max="16384" width="9.140625" style="2" customWidth="1"/>
  </cols>
  <sheetData>
    <row r="2" spans="1:3" ht="12">
      <c r="A2" s="2" t="s">
        <v>1</v>
      </c>
      <c r="C2" s="2">
        <f>Inputs!D16/1000</f>
        <v>0</v>
      </c>
    </row>
    <row r="3" spans="1:3" ht="12">
      <c r="A3" s="2" t="s">
        <v>3</v>
      </c>
      <c r="C3" s="2">
        <f>IF(Inputs!E16&lt;=0,1,Inputs!E16)</f>
        <v>1</v>
      </c>
    </row>
    <row r="4" spans="1:3" ht="12">
      <c r="A4" s="2" t="s">
        <v>10</v>
      </c>
      <c r="C4" s="13">
        <v>4</v>
      </c>
    </row>
    <row r="5" spans="1:3" ht="12">
      <c r="A5" s="2" t="s">
        <v>9</v>
      </c>
      <c r="C5" s="13">
        <v>2</v>
      </c>
    </row>
    <row r="7" spans="7:16" ht="12">
      <c r="G7" s="95" t="s">
        <v>13</v>
      </c>
      <c r="H7" s="95"/>
      <c r="I7" s="95"/>
      <c r="J7" s="95"/>
      <c r="K7" s="95"/>
      <c r="L7" s="95"/>
      <c r="M7" s="95"/>
      <c r="N7" s="95"/>
      <c r="O7" s="95"/>
      <c r="P7" s="95"/>
    </row>
    <row r="9" spans="5:17" ht="12">
      <c r="E9" s="95" t="s">
        <v>8</v>
      </c>
      <c r="F9" s="95" t="s">
        <v>6</v>
      </c>
      <c r="G9" s="104" t="s">
        <v>11</v>
      </c>
      <c r="H9" s="1"/>
      <c r="I9" s="95">
        <v>4.2</v>
      </c>
      <c r="J9" s="95"/>
      <c r="K9" s="2" t="s">
        <v>12</v>
      </c>
      <c r="L9" s="102">
        <f>C5</f>
        <v>2</v>
      </c>
      <c r="M9" s="102"/>
      <c r="N9" s="10"/>
      <c r="O9" s="95" t="s">
        <v>6</v>
      </c>
      <c r="P9" s="100">
        <f>LOG10((I9-L9)/(I10-L10))</f>
        <v>-0.08894108333678104</v>
      </c>
      <c r="Q9" s="100"/>
    </row>
    <row r="10" spans="5:17" ht="12">
      <c r="E10" s="95"/>
      <c r="F10" s="95"/>
      <c r="G10" s="104"/>
      <c r="H10" s="6"/>
      <c r="I10" s="103">
        <v>4.2</v>
      </c>
      <c r="J10" s="103"/>
      <c r="K10" s="8" t="s">
        <v>12</v>
      </c>
      <c r="L10" s="103">
        <v>1.5</v>
      </c>
      <c r="M10" s="103"/>
      <c r="N10" s="7"/>
      <c r="O10" s="95"/>
      <c r="P10" s="100"/>
      <c r="Q10" s="100"/>
    </row>
    <row r="14" spans="7:23" ht="12">
      <c r="G14" s="95" t="s">
        <v>14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V14" s="99"/>
      <c r="W14" s="99"/>
    </row>
    <row r="15" spans="6:23" ht="12">
      <c r="F15" s="1"/>
      <c r="O15" s="95">
        <v>3.23</v>
      </c>
      <c r="P15" s="95"/>
      <c r="S15" s="3"/>
      <c r="V15" s="99"/>
      <c r="W15" s="99"/>
    </row>
    <row r="16" spans="6:19" ht="12">
      <c r="F16" s="4"/>
      <c r="H16" s="95">
        <v>0.081</v>
      </c>
      <c r="I16" s="95"/>
      <c r="J16" s="101">
        <v>18</v>
      </c>
      <c r="K16" s="97"/>
      <c r="L16" s="2" t="s">
        <v>4</v>
      </c>
      <c r="M16" s="97">
        <v>1</v>
      </c>
      <c r="N16" s="98"/>
      <c r="S16" s="5"/>
    </row>
    <row r="17" spans="2:23" ht="12">
      <c r="B17" s="2" t="s">
        <v>16</v>
      </c>
      <c r="C17" s="2" t="s">
        <v>6</v>
      </c>
      <c r="D17" s="2">
        <v>0.4</v>
      </c>
      <c r="E17" s="2" t="s">
        <v>4</v>
      </c>
      <c r="F17" s="4"/>
      <c r="S17" s="5"/>
      <c r="U17" s="95" t="s">
        <v>6</v>
      </c>
      <c r="V17" s="100">
        <f>POWER(J16+M16,O15)*H16/(POWER(H20+K20,M19)*POWER(O20,Q19))+D17</f>
        <v>0.6577536520727328</v>
      </c>
      <c r="W17" s="100"/>
    </row>
    <row r="18" spans="6:23" ht="12">
      <c r="F18" s="4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5"/>
      <c r="U18" s="95"/>
      <c r="V18" s="100"/>
      <c r="W18" s="100"/>
    </row>
    <row r="19" spans="6:19" ht="12">
      <c r="F19" s="4"/>
      <c r="M19" s="95">
        <v>5.19</v>
      </c>
      <c r="N19" s="95"/>
      <c r="O19" s="11"/>
      <c r="Q19" s="95">
        <v>3.23</v>
      </c>
      <c r="R19" s="95"/>
      <c r="S19" s="5"/>
    </row>
    <row r="20" spans="6:19" ht="12">
      <c r="F20" s="6"/>
      <c r="H20" s="91">
        <f>C4</f>
        <v>4</v>
      </c>
      <c r="I20" s="92"/>
      <c r="J20" s="2" t="s">
        <v>4</v>
      </c>
      <c r="K20" s="93">
        <v>1</v>
      </c>
      <c r="L20" s="94"/>
      <c r="M20" s="9"/>
      <c r="O20" s="96">
        <v>1</v>
      </c>
      <c r="P20" s="96"/>
      <c r="S20" s="7"/>
    </row>
    <row r="24" spans="7:23" ht="12">
      <c r="G24" s="95" t="s">
        <v>14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V24" s="99"/>
      <c r="W24" s="99"/>
    </row>
    <row r="25" spans="6:23" ht="12">
      <c r="F25" s="1"/>
      <c r="O25" s="95">
        <v>3.23</v>
      </c>
      <c r="P25" s="95"/>
      <c r="S25" s="3"/>
      <c r="V25" s="99"/>
      <c r="W25" s="99"/>
    </row>
    <row r="26" spans="6:19" ht="12">
      <c r="F26" s="4"/>
      <c r="H26" s="95">
        <v>0.081</v>
      </c>
      <c r="I26" s="95"/>
      <c r="J26" s="91">
        <f>C2</f>
        <v>0</v>
      </c>
      <c r="K26" s="92"/>
      <c r="L26" s="2" t="s">
        <v>4</v>
      </c>
      <c r="M26" s="92">
        <f>C3</f>
        <v>1</v>
      </c>
      <c r="N26" s="105"/>
      <c r="S26" s="5"/>
    </row>
    <row r="27" spans="2:23" ht="12">
      <c r="B27" s="2" t="s">
        <v>15</v>
      </c>
      <c r="C27" s="2" t="s">
        <v>6</v>
      </c>
      <c r="D27" s="2">
        <v>0.4</v>
      </c>
      <c r="E27" s="2" t="s">
        <v>4</v>
      </c>
      <c r="F27" s="4"/>
      <c r="S27" s="5"/>
      <c r="U27" s="95" t="s">
        <v>6</v>
      </c>
      <c r="V27" s="100">
        <f>POWER(J26+M26,O25)*H26/(POWER(H30+K30,M29)*POWER(O30,Q29))+D27</f>
        <v>0.4000190910887411</v>
      </c>
      <c r="W27" s="100"/>
    </row>
    <row r="28" spans="6:23" ht="12">
      <c r="F28" s="4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5"/>
      <c r="U28" s="95"/>
      <c r="V28" s="100"/>
      <c r="W28" s="100"/>
    </row>
    <row r="29" spans="6:19" ht="12">
      <c r="F29" s="4"/>
      <c r="M29" s="95">
        <v>5.19</v>
      </c>
      <c r="N29" s="95"/>
      <c r="O29" s="11"/>
      <c r="Q29" s="95">
        <v>3.23</v>
      </c>
      <c r="R29" s="95"/>
      <c r="S29" s="5"/>
    </row>
    <row r="30" spans="6:19" ht="12">
      <c r="F30" s="6"/>
      <c r="H30" s="91">
        <f>C4</f>
        <v>4</v>
      </c>
      <c r="I30" s="92"/>
      <c r="J30" s="2" t="s">
        <v>4</v>
      </c>
      <c r="K30" s="93">
        <v>1</v>
      </c>
      <c r="L30" s="94"/>
      <c r="M30" s="9"/>
      <c r="O30" s="100">
        <f>C3</f>
        <v>1</v>
      </c>
      <c r="P30" s="100"/>
      <c r="S30" s="7"/>
    </row>
    <row r="33" spans="2:15" ht="12">
      <c r="B33" s="95" t="s">
        <v>19</v>
      </c>
      <c r="C33" s="95"/>
      <c r="D33" s="2" t="s">
        <v>6</v>
      </c>
      <c r="E33" s="100">
        <f>P9</f>
        <v>-0.08894108333678104</v>
      </c>
      <c r="F33" s="100"/>
      <c r="G33" s="100"/>
      <c r="H33" s="2" t="s">
        <v>17</v>
      </c>
      <c r="I33" s="100">
        <f>V17</f>
        <v>0.6577536520727328</v>
      </c>
      <c r="J33" s="100"/>
      <c r="K33" s="100"/>
      <c r="L33" s="2" t="s">
        <v>6</v>
      </c>
      <c r="M33" s="100">
        <f>E33/I33</f>
        <v>-0.13521944432616567</v>
      </c>
      <c r="N33" s="100"/>
      <c r="O33" s="100"/>
    </row>
    <row r="35" spans="2:15" ht="12">
      <c r="B35" s="95" t="s">
        <v>18</v>
      </c>
      <c r="C35" s="95"/>
      <c r="D35" s="2" t="s">
        <v>6</v>
      </c>
      <c r="E35" s="100">
        <f>P9</f>
        <v>-0.08894108333678104</v>
      </c>
      <c r="F35" s="100"/>
      <c r="G35" s="100"/>
      <c r="H35" s="2" t="s">
        <v>17</v>
      </c>
      <c r="I35" s="100">
        <f>V27</f>
        <v>0.4000190910887411</v>
      </c>
      <c r="J35" s="100"/>
      <c r="K35" s="100"/>
      <c r="L35" s="2" t="s">
        <v>6</v>
      </c>
      <c r="M35" s="100">
        <f>E35/I35</f>
        <v>-0.22234209646021658</v>
      </c>
      <c r="N35" s="100"/>
      <c r="O35" s="100"/>
    </row>
    <row r="39" spans="12:28" ht="12">
      <c r="L39" s="95">
        <v>4.79</v>
      </c>
      <c r="M39" s="95"/>
      <c r="AA39" s="95">
        <v>4.33</v>
      </c>
      <c r="AB39" s="95"/>
    </row>
    <row r="40" spans="5:26" ht="12">
      <c r="E40" s="1"/>
      <c r="F40" s="95" t="s">
        <v>0</v>
      </c>
      <c r="G40" s="95"/>
      <c r="I40" s="95" t="s">
        <v>2</v>
      </c>
      <c r="J40" s="95"/>
      <c r="K40" s="3"/>
      <c r="N40" s="1"/>
      <c r="O40" s="11"/>
      <c r="P40" s="11"/>
      <c r="Q40" s="100">
        <f>M35</f>
        <v>-0.22234209646021658</v>
      </c>
      <c r="R40" s="100"/>
      <c r="S40" s="95" t="s">
        <v>18</v>
      </c>
      <c r="T40" s="95"/>
      <c r="U40" s="3"/>
      <c r="W40" s="1"/>
      <c r="Z40" s="3"/>
    </row>
    <row r="41" spans="2:26" ht="12">
      <c r="B41" s="95" t="s">
        <v>20</v>
      </c>
      <c r="C41" s="95"/>
      <c r="D41" s="104" t="s">
        <v>6</v>
      </c>
      <c r="E41" s="4"/>
      <c r="F41" s="95">
        <v>18</v>
      </c>
      <c r="G41" s="95"/>
      <c r="H41" s="2" t="s">
        <v>4</v>
      </c>
      <c r="I41" s="95">
        <v>1</v>
      </c>
      <c r="J41" s="95"/>
      <c r="K41" s="5"/>
      <c r="L41" s="106" t="s">
        <v>5</v>
      </c>
      <c r="M41" s="104"/>
      <c r="N41" s="4"/>
      <c r="O41" s="95">
        <v>10</v>
      </c>
      <c r="P41" s="95"/>
      <c r="Q41" s="96"/>
      <c r="R41" s="96"/>
      <c r="U41" s="5"/>
      <c r="V41" s="106" t="s">
        <v>5</v>
      </c>
      <c r="W41" s="4"/>
      <c r="X41" s="95" t="s">
        <v>3</v>
      </c>
      <c r="Y41" s="95"/>
      <c r="Z41" s="5"/>
    </row>
    <row r="42" spans="2:26" ht="12">
      <c r="B42" s="95" t="s">
        <v>21</v>
      </c>
      <c r="C42" s="95"/>
      <c r="D42" s="104"/>
      <c r="E42" s="4"/>
      <c r="F42" s="103" t="s">
        <v>1</v>
      </c>
      <c r="G42" s="103"/>
      <c r="H42" s="8" t="s">
        <v>4</v>
      </c>
      <c r="I42" s="103" t="s">
        <v>3</v>
      </c>
      <c r="J42" s="103"/>
      <c r="K42" s="5"/>
      <c r="L42" s="106"/>
      <c r="M42" s="104"/>
      <c r="N42" s="4"/>
      <c r="O42" s="8"/>
      <c r="P42" s="8"/>
      <c r="Q42" s="107">
        <f>M33</f>
        <v>-0.13521944432616567</v>
      </c>
      <c r="R42" s="107"/>
      <c r="S42" s="95" t="s">
        <v>19</v>
      </c>
      <c r="T42" s="95"/>
      <c r="U42" s="5"/>
      <c r="V42" s="106"/>
      <c r="W42" s="4"/>
      <c r="X42" s="100">
        <f>C3</f>
        <v>1</v>
      </c>
      <c r="Y42" s="100"/>
      <c r="Z42" s="5"/>
    </row>
    <row r="43" spans="5:26" ht="12">
      <c r="E43" s="6"/>
      <c r="F43" s="100">
        <f>C2</f>
        <v>0</v>
      </c>
      <c r="G43" s="100"/>
      <c r="I43" s="100">
        <f>C3</f>
        <v>1</v>
      </c>
      <c r="J43" s="100"/>
      <c r="K43" s="7"/>
      <c r="N43" s="6"/>
      <c r="O43" s="95">
        <v>10</v>
      </c>
      <c r="P43" s="95"/>
      <c r="U43" s="7"/>
      <c r="W43" s="6"/>
      <c r="Z43" s="7"/>
    </row>
    <row r="45" spans="4:29" ht="12">
      <c r="D45" s="2" t="s">
        <v>6</v>
      </c>
      <c r="G45" s="100">
        <f>POWER((F41+I41)/(F43+I43),L39)</f>
        <v>1334227.0724597475</v>
      </c>
      <c r="H45" s="100"/>
      <c r="I45" s="100"/>
      <c r="J45" s="100"/>
      <c r="L45" s="95" t="s">
        <v>5</v>
      </c>
      <c r="M45" s="95"/>
      <c r="P45" s="100">
        <f>POWER(O41,Q40)/POWER(O43,Q42)</f>
        <v>0.8182336724218164</v>
      </c>
      <c r="Q45" s="100"/>
      <c r="R45" s="100"/>
      <c r="S45" s="100"/>
      <c r="V45" s="2" t="s">
        <v>5</v>
      </c>
      <c r="X45" s="100">
        <f>POWER(X42,AA39)</f>
        <v>1</v>
      </c>
      <c r="Y45" s="100"/>
      <c r="Z45" s="95" t="s">
        <v>6</v>
      </c>
      <c r="AA45" s="95"/>
      <c r="AB45" s="100">
        <f>G45*P45*X45</f>
        <v>1091709.5173433481</v>
      </c>
      <c r="AC45" s="100"/>
    </row>
    <row r="46" spans="16:19" ht="12">
      <c r="P46" s="95"/>
      <c r="Q46" s="95"/>
      <c r="R46" s="95"/>
      <c r="S46" s="95"/>
    </row>
    <row r="48" spans="3:10" ht="12">
      <c r="C48" s="95" t="s">
        <v>7</v>
      </c>
      <c r="D48" s="95" t="s">
        <v>6</v>
      </c>
      <c r="E48" s="95">
        <v>1</v>
      </c>
      <c r="F48" s="95"/>
      <c r="G48" s="95"/>
      <c r="H48" s="95" t="s">
        <v>6</v>
      </c>
      <c r="I48" s="99"/>
      <c r="J48" s="99"/>
    </row>
    <row r="49" spans="3:10" ht="12">
      <c r="C49" s="95"/>
      <c r="D49" s="95"/>
      <c r="E49" s="108"/>
      <c r="F49" s="108"/>
      <c r="G49" s="108"/>
      <c r="H49" s="95"/>
      <c r="I49" s="109">
        <f>E48/E50</f>
        <v>9.159945792480391E-07</v>
      </c>
      <c r="J49" s="109"/>
    </row>
    <row r="50" spans="3:10" ht="12">
      <c r="C50" s="95"/>
      <c r="D50" s="95"/>
      <c r="E50" s="107">
        <f>AB45</f>
        <v>1091709.5173433481</v>
      </c>
      <c r="F50" s="107"/>
      <c r="G50" s="107"/>
      <c r="H50" s="95"/>
      <c r="I50" s="15"/>
      <c r="J50" s="15"/>
    </row>
  </sheetData>
  <sheetProtection selectLockedCells="1"/>
  <mergeCells count="82">
    <mergeCell ref="C48:C50"/>
    <mergeCell ref="D48:D50"/>
    <mergeCell ref="E50:G50"/>
    <mergeCell ref="P46:S46"/>
    <mergeCell ref="I48:J48"/>
    <mergeCell ref="E48:G49"/>
    <mergeCell ref="I49:J49"/>
    <mergeCell ref="H48:H50"/>
    <mergeCell ref="G45:J45"/>
    <mergeCell ref="O43:P43"/>
    <mergeCell ref="Q42:R42"/>
    <mergeCell ref="F43:G43"/>
    <mergeCell ref="I43:J43"/>
    <mergeCell ref="L45:M45"/>
    <mergeCell ref="P45:S45"/>
    <mergeCell ref="L41:M42"/>
    <mergeCell ref="O41:P41"/>
    <mergeCell ref="S42:T42"/>
    <mergeCell ref="AA39:AB39"/>
    <mergeCell ref="AB45:AC45"/>
    <mergeCell ref="Z45:AA45"/>
    <mergeCell ref="Q41:R41"/>
    <mergeCell ref="S40:T40"/>
    <mergeCell ref="Q40:R40"/>
    <mergeCell ref="X41:Y41"/>
    <mergeCell ref="X42:Y42"/>
    <mergeCell ref="X45:Y45"/>
    <mergeCell ref="V41:V42"/>
    <mergeCell ref="V24:W25"/>
    <mergeCell ref="F40:G40"/>
    <mergeCell ref="V27:W28"/>
    <mergeCell ref="G24:S24"/>
    <mergeCell ref="Q29:R29"/>
    <mergeCell ref="U27:U28"/>
    <mergeCell ref="M33:O33"/>
    <mergeCell ref="O25:P25"/>
    <mergeCell ref="H26:I26"/>
    <mergeCell ref="J26:K26"/>
    <mergeCell ref="M26:N26"/>
    <mergeCell ref="M29:N29"/>
    <mergeCell ref="H30:I30"/>
    <mergeCell ref="K30:L30"/>
    <mergeCell ref="O30:P30"/>
    <mergeCell ref="M35:O35"/>
    <mergeCell ref="L39:M39"/>
    <mergeCell ref="I40:J40"/>
    <mergeCell ref="I41:J41"/>
    <mergeCell ref="B42:C42"/>
    <mergeCell ref="D41:D42"/>
    <mergeCell ref="I42:J42"/>
    <mergeCell ref="F41:G41"/>
    <mergeCell ref="B41:C41"/>
    <mergeCell ref="F42:G42"/>
    <mergeCell ref="B33:C33"/>
    <mergeCell ref="E33:G33"/>
    <mergeCell ref="I33:K33"/>
    <mergeCell ref="B35:C35"/>
    <mergeCell ref="E35:G35"/>
    <mergeCell ref="I35:K35"/>
    <mergeCell ref="E9:E10"/>
    <mergeCell ref="H16:I16"/>
    <mergeCell ref="J16:K16"/>
    <mergeCell ref="G14:S14"/>
    <mergeCell ref="G7:P7"/>
    <mergeCell ref="O9:O10"/>
    <mergeCell ref="L9:M9"/>
    <mergeCell ref="L10:M10"/>
    <mergeCell ref="I9:J9"/>
    <mergeCell ref="I10:J10"/>
    <mergeCell ref="F9:F10"/>
    <mergeCell ref="G9:G10"/>
    <mergeCell ref="V14:W15"/>
    <mergeCell ref="Q19:R19"/>
    <mergeCell ref="U17:U18"/>
    <mergeCell ref="V17:W18"/>
    <mergeCell ref="P9:Q10"/>
    <mergeCell ref="H20:I20"/>
    <mergeCell ref="K20:L20"/>
    <mergeCell ref="M19:N19"/>
    <mergeCell ref="O20:P20"/>
    <mergeCell ref="O15:P15"/>
    <mergeCell ref="M16:N16"/>
  </mergeCells>
  <printOptions/>
  <pageMargins left="0.75" right="0.75" top="1" bottom="1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50"/>
  <sheetViews>
    <sheetView zoomScalePageLayoutView="0" workbookViewId="0" topLeftCell="A13">
      <selection activeCell="C4" sqref="C4"/>
    </sheetView>
  </sheetViews>
  <sheetFormatPr defaultColWidth="9.140625" defaultRowHeight="12.75"/>
  <cols>
    <col min="1" max="1" width="9.140625" style="2" customWidth="1"/>
    <col min="2" max="2" width="4.57421875" style="2" customWidth="1"/>
    <col min="3" max="4" width="6.57421875" style="2" customWidth="1"/>
    <col min="5" max="21" width="3.7109375" style="2" customWidth="1"/>
    <col min="22" max="22" width="7.28125" style="2" customWidth="1"/>
    <col min="23" max="23" width="3.7109375" style="2" customWidth="1"/>
    <col min="24" max="24" width="5.7109375" style="2" customWidth="1"/>
    <col min="25" max="28" width="3.7109375" style="2" customWidth="1"/>
    <col min="29" max="16384" width="9.140625" style="2" customWidth="1"/>
  </cols>
  <sheetData>
    <row r="2" spans="1:3" ht="12">
      <c r="A2" s="2" t="s">
        <v>1</v>
      </c>
      <c r="C2" s="2">
        <f>Inputs!D17/1000</f>
        <v>0</v>
      </c>
    </row>
    <row r="3" spans="1:3" ht="12">
      <c r="A3" s="2" t="s">
        <v>3</v>
      </c>
      <c r="C3" s="16">
        <f>IF(Inputs!E17&lt;=0,1,Inputs!E17)</f>
        <v>1</v>
      </c>
    </row>
    <row r="4" spans="1:3" ht="12">
      <c r="A4" s="2" t="s">
        <v>10</v>
      </c>
      <c r="C4" s="13">
        <v>4</v>
      </c>
    </row>
    <row r="5" spans="1:3" ht="12">
      <c r="A5" s="2" t="s">
        <v>9</v>
      </c>
      <c r="C5" s="13">
        <v>2</v>
      </c>
    </row>
    <row r="7" spans="7:16" ht="12">
      <c r="G7" s="95" t="s">
        <v>13</v>
      </c>
      <c r="H7" s="95"/>
      <c r="I7" s="95"/>
      <c r="J7" s="95"/>
      <c r="K7" s="95"/>
      <c r="L7" s="95"/>
      <c r="M7" s="95"/>
      <c r="N7" s="95"/>
      <c r="O7" s="95"/>
      <c r="P7" s="95"/>
    </row>
    <row r="9" spans="5:17" ht="12">
      <c r="E9" s="95" t="s">
        <v>8</v>
      </c>
      <c r="F9" s="95" t="s">
        <v>6</v>
      </c>
      <c r="G9" s="104" t="s">
        <v>11</v>
      </c>
      <c r="H9" s="1"/>
      <c r="I9" s="95">
        <v>4.2</v>
      </c>
      <c r="J9" s="95"/>
      <c r="K9" s="2" t="s">
        <v>12</v>
      </c>
      <c r="L9" s="102">
        <f>C5</f>
        <v>2</v>
      </c>
      <c r="M9" s="102"/>
      <c r="N9" s="10"/>
      <c r="O9" s="95" t="s">
        <v>6</v>
      </c>
      <c r="P9" s="100">
        <f>LOG10((I9-L9)/(I10-L10))</f>
        <v>-0.08894108333678104</v>
      </c>
      <c r="Q9" s="100"/>
    </row>
    <row r="10" spans="5:17" ht="12">
      <c r="E10" s="95"/>
      <c r="F10" s="95"/>
      <c r="G10" s="104"/>
      <c r="H10" s="6"/>
      <c r="I10" s="103">
        <v>4.2</v>
      </c>
      <c r="J10" s="103"/>
      <c r="K10" s="8" t="s">
        <v>12</v>
      </c>
      <c r="L10" s="103">
        <v>1.5</v>
      </c>
      <c r="M10" s="103"/>
      <c r="N10" s="7"/>
      <c r="O10" s="95"/>
      <c r="P10" s="100"/>
      <c r="Q10" s="100"/>
    </row>
    <row r="14" spans="7:23" ht="12">
      <c r="G14" s="95" t="s">
        <v>14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V14" s="99"/>
      <c r="W14" s="99"/>
    </row>
    <row r="15" spans="6:23" ht="12">
      <c r="F15" s="1"/>
      <c r="O15" s="95">
        <v>3.23</v>
      </c>
      <c r="P15" s="95"/>
      <c r="S15" s="3"/>
      <c r="V15" s="99"/>
      <c r="W15" s="99"/>
    </row>
    <row r="16" spans="6:19" ht="12">
      <c r="F16" s="4"/>
      <c r="H16" s="95">
        <v>0.081</v>
      </c>
      <c r="I16" s="95"/>
      <c r="J16" s="101">
        <v>18</v>
      </c>
      <c r="K16" s="97"/>
      <c r="L16" s="2" t="s">
        <v>4</v>
      </c>
      <c r="M16" s="97">
        <v>1</v>
      </c>
      <c r="N16" s="98"/>
      <c r="S16" s="5"/>
    </row>
    <row r="17" spans="2:23" ht="12">
      <c r="B17" s="2" t="s">
        <v>16</v>
      </c>
      <c r="C17" s="2" t="s">
        <v>6</v>
      </c>
      <c r="D17" s="2">
        <v>0.4</v>
      </c>
      <c r="E17" s="2" t="s">
        <v>4</v>
      </c>
      <c r="F17" s="4"/>
      <c r="S17" s="5"/>
      <c r="U17" s="95" t="s">
        <v>6</v>
      </c>
      <c r="V17" s="100">
        <f>POWER(J16+M16,O15)*H16/(POWER(H20+K20,M19)*POWER(O20,Q19))+D17</f>
        <v>0.6577536520727328</v>
      </c>
      <c r="W17" s="100"/>
    </row>
    <row r="18" spans="6:23" ht="12">
      <c r="F18" s="4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5"/>
      <c r="U18" s="95"/>
      <c r="V18" s="100"/>
      <c r="W18" s="100"/>
    </row>
    <row r="19" spans="6:19" ht="12">
      <c r="F19" s="4"/>
      <c r="M19" s="95">
        <v>5.19</v>
      </c>
      <c r="N19" s="95"/>
      <c r="O19" s="11"/>
      <c r="Q19" s="95">
        <v>3.23</v>
      </c>
      <c r="R19" s="95"/>
      <c r="S19" s="5"/>
    </row>
    <row r="20" spans="6:19" ht="12">
      <c r="F20" s="6"/>
      <c r="H20" s="91">
        <f>C4</f>
        <v>4</v>
      </c>
      <c r="I20" s="92"/>
      <c r="J20" s="2" t="s">
        <v>4</v>
      </c>
      <c r="K20" s="93">
        <v>1</v>
      </c>
      <c r="L20" s="94"/>
      <c r="M20" s="9"/>
      <c r="O20" s="96">
        <v>1</v>
      </c>
      <c r="P20" s="96"/>
      <c r="S20" s="7"/>
    </row>
    <row r="24" spans="7:23" ht="12">
      <c r="G24" s="95" t="s">
        <v>14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V24" s="99"/>
      <c r="W24" s="99"/>
    </row>
    <row r="25" spans="6:23" ht="12">
      <c r="F25" s="1"/>
      <c r="O25" s="95">
        <v>3.23</v>
      </c>
      <c r="P25" s="95"/>
      <c r="S25" s="3"/>
      <c r="V25" s="99"/>
      <c r="W25" s="99"/>
    </row>
    <row r="26" spans="6:19" ht="12">
      <c r="F26" s="4"/>
      <c r="H26" s="95">
        <v>0.081</v>
      </c>
      <c r="I26" s="95"/>
      <c r="J26" s="91">
        <f>C2</f>
        <v>0</v>
      </c>
      <c r="K26" s="92"/>
      <c r="L26" s="2" t="s">
        <v>4</v>
      </c>
      <c r="M26" s="92">
        <f>C3</f>
        <v>1</v>
      </c>
      <c r="N26" s="105"/>
      <c r="S26" s="5"/>
    </row>
    <row r="27" spans="2:23" ht="12">
      <c r="B27" s="2" t="s">
        <v>15</v>
      </c>
      <c r="C27" s="2" t="s">
        <v>6</v>
      </c>
      <c r="D27" s="2">
        <v>0.4</v>
      </c>
      <c r="E27" s="2" t="s">
        <v>4</v>
      </c>
      <c r="F27" s="4"/>
      <c r="S27" s="5"/>
      <c r="U27" s="95" t="s">
        <v>6</v>
      </c>
      <c r="V27" s="100">
        <f>POWER(J26+M26,O25)*H26/(POWER(H30+K30,M29)*POWER(O30,Q29))+D27</f>
        <v>0.4000190910887411</v>
      </c>
      <c r="W27" s="100"/>
    </row>
    <row r="28" spans="6:23" ht="12">
      <c r="F28" s="4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5"/>
      <c r="U28" s="95"/>
      <c r="V28" s="100"/>
      <c r="W28" s="100"/>
    </row>
    <row r="29" spans="6:19" ht="12">
      <c r="F29" s="4"/>
      <c r="M29" s="95">
        <v>5.19</v>
      </c>
      <c r="N29" s="95"/>
      <c r="O29" s="11"/>
      <c r="Q29" s="95">
        <v>3.23</v>
      </c>
      <c r="R29" s="95"/>
      <c r="S29" s="5"/>
    </row>
    <row r="30" spans="6:19" ht="12">
      <c r="F30" s="6"/>
      <c r="H30" s="91">
        <f>C4</f>
        <v>4</v>
      </c>
      <c r="I30" s="92"/>
      <c r="J30" s="2" t="s">
        <v>4</v>
      </c>
      <c r="K30" s="93">
        <v>1</v>
      </c>
      <c r="L30" s="94"/>
      <c r="M30" s="9"/>
      <c r="O30" s="100">
        <f>C3</f>
        <v>1</v>
      </c>
      <c r="P30" s="100"/>
      <c r="S30" s="7"/>
    </row>
    <row r="33" spans="2:15" ht="12">
      <c r="B33" s="95" t="s">
        <v>19</v>
      </c>
      <c r="C33" s="95"/>
      <c r="D33" s="2" t="s">
        <v>6</v>
      </c>
      <c r="E33" s="100">
        <f>P9</f>
        <v>-0.08894108333678104</v>
      </c>
      <c r="F33" s="100"/>
      <c r="G33" s="100"/>
      <c r="H33" s="2" t="s">
        <v>17</v>
      </c>
      <c r="I33" s="100">
        <f>V17</f>
        <v>0.6577536520727328</v>
      </c>
      <c r="J33" s="100"/>
      <c r="K33" s="100"/>
      <c r="L33" s="2" t="s">
        <v>6</v>
      </c>
      <c r="M33" s="100">
        <f>E33/I33</f>
        <v>-0.13521944432616567</v>
      </c>
      <c r="N33" s="100"/>
      <c r="O33" s="100"/>
    </row>
    <row r="35" spans="2:15" ht="12">
      <c r="B35" s="95" t="s">
        <v>18</v>
      </c>
      <c r="C35" s="95"/>
      <c r="D35" s="2" t="s">
        <v>6</v>
      </c>
      <c r="E35" s="100">
        <f>P9</f>
        <v>-0.08894108333678104</v>
      </c>
      <c r="F35" s="100"/>
      <c r="G35" s="100"/>
      <c r="H35" s="2" t="s">
        <v>17</v>
      </c>
      <c r="I35" s="100">
        <f>V27</f>
        <v>0.4000190910887411</v>
      </c>
      <c r="J35" s="100"/>
      <c r="K35" s="100"/>
      <c r="L35" s="2" t="s">
        <v>6</v>
      </c>
      <c r="M35" s="100">
        <f>E35/I35</f>
        <v>-0.22234209646021658</v>
      </c>
      <c r="N35" s="100"/>
      <c r="O35" s="100"/>
    </row>
    <row r="39" spans="12:28" ht="12">
      <c r="L39" s="95">
        <v>4.79</v>
      </c>
      <c r="M39" s="95"/>
      <c r="AA39" s="95">
        <v>4.33</v>
      </c>
      <c r="AB39" s="95"/>
    </row>
    <row r="40" spans="5:26" ht="12">
      <c r="E40" s="1"/>
      <c r="F40" s="95" t="s">
        <v>0</v>
      </c>
      <c r="G40" s="95"/>
      <c r="I40" s="95" t="s">
        <v>2</v>
      </c>
      <c r="J40" s="95"/>
      <c r="K40" s="3"/>
      <c r="N40" s="1"/>
      <c r="O40" s="11"/>
      <c r="P40" s="11"/>
      <c r="Q40" s="100">
        <f>M35</f>
        <v>-0.22234209646021658</v>
      </c>
      <c r="R40" s="100"/>
      <c r="S40" s="95" t="s">
        <v>18</v>
      </c>
      <c r="T40" s="95"/>
      <c r="U40" s="3"/>
      <c r="W40" s="1"/>
      <c r="Z40" s="3"/>
    </row>
    <row r="41" spans="2:26" ht="12">
      <c r="B41" s="95" t="s">
        <v>20</v>
      </c>
      <c r="C41" s="95"/>
      <c r="D41" s="104" t="s">
        <v>6</v>
      </c>
      <c r="E41" s="4"/>
      <c r="F41" s="95">
        <v>18</v>
      </c>
      <c r="G41" s="95"/>
      <c r="H41" s="2" t="s">
        <v>4</v>
      </c>
      <c r="I41" s="95">
        <v>1</v>
      </c>
      <c r="J41" s="95"/>
      <c r="K41" s="5"/>
      <c r="L41" s="106" t="s">
        <v>5</v>
      </c>
      <c r="M41" s="104"/>
      <c r="N41" s="4"/>
      <c r="O41" s="95">
        <v>10</v>
      </c>
      <c r="P41" s="95"/>
      <c r="Q41" s="96"/>
      <c r="R41" s="96"/>
      <c r="U41" s="5"/>
      <c r="V41" s="106" t="s">
        <v>5</v>
      </c>
      <c r="W41" s="4"/>
      <c r="X41" s="95" t="s">
        <v>3</v>
      </c>
      <c r="Y41" s="95"/>
      <c r="Z41" s="5"/>
    </row>
    <row r="42" spans="2:26" ht="12">
      <c r="B42" s="95" t="s">
        <v>21</v>
      </c>
      <c r="C42" s="95"/>
      <c r="D42" s="104"/>
      <c r="E42" s="4"/>
      <c r="F42" s="103" t="s">
        <v>1</v>
      </c>
      <c r="G42" s="103"/>
      <c r="H42" s="8" t="s">
        <v>4</v>
      </c>
      <c r="I42" s="103" t="s">
        <v>3</v>
      </c>
      <c r="J42" s="103"/>
      <c r="K42" s="5"/>
      <c r="L42" s="106"/>
      <c r="M42" s="104"/>
      <c r="N42" s="4"/>
      <c r="O42" s="8"/>
      <c r="P42" s="8"/>
      <c r="Q42" s="107">
        <f>M33</f>
        <v>-0.13521944432616567</v>
      </c>
      <c r="R42" s="107"/>
      <c r="S42" s="95" t="s">
        <v>19</v>
      </c>
      <c r="T42" s="95"/>
      <c r="U42" s="5"/>
      <c r="V42" s="106"/>
      <c r="W42" s="4"/>
      <c r="X42" s="100">
        <f>C3</f>
        <v>1</v>
      </c>
      <c r="Y42" s="100"/>
      <c r="Z42" s="5"/>
    </row>
    <row r="43" spans="5:26" ht="12">
      <c r="E43" s="6"/>
      <c r="F43" s="100">
        <f>C2</f>
        <v>0</v>
      </c>
      <c r="G43" s="100"/>
      <c r="I43" s="100">
        <f>C3</f>
        <v>1</v>
      </c>
      <c r="J43" s="100"/>
      <c r="K43" s="7"/>
      <c r="N43" s="6"/>
      <c r="O43" s="95">
        <v>10</v>
      </c>
      <c r="P43" s="95"/>
      <c r="U43" s="7"/>
      <c r="W43" s="6"/>
      <c r="Z43" s="7"/>
    </row>
    <row r="45" spans="4:29" ht="12">
      <c r="D45" s="2" t="s">
        <v>6</v>
      </c>
      <c r="G45" s="100">
        <f>POWER((F41+I41)/(F43+I43),L39)</f>
        <v>1334227.0724597475</v>
      </c>
      <c r="H45" s="100"/>
      <c r="I45" s="100"/>
      <c r="J45" s="100"/>
      <c r="L45" s="95" t="s">
        <v>5</v>
      </c>
      <c r="M45" s="95"/>
      <c r="P45" s="100">
        <f>POWER(O41,Q40)/POWER(O43,Q42)</f>
        <v>0.8182336724218164</v>
      </c>
      <c r="Q45" s="100"/>
      <c r="R45" s="100"/>
      <c r="S45" s="100"/>
      <c r="V45" s="2" t="s">
        <v>5</v>
      </c>
      <c r="X45" s="100">
        <f>POWER(X42,AA39)</f>
        <v>1</v>
      </c>
      <c r="Y45" s="100"/>
      <c r="Z45" s="95" t="s">
        <v>6</v>
      </c>
      <c r="AA45" s="95"/>
      <c r="AB45" s="100">
        <f>G45*P45*X45</f>
        <v>1091709.5173433481</v>
      </c>
      <c r="AC45" s="100"/>
    </row>
    <row r="46" spans="16:19" ht="12">
      <c r="P46" s="95"/>
      <c r="Q46" s="95"/>
      <c r="R46" s="95"/>
      <c r="S46" s="95"/>
    </row>
    <row r="48" spans="3:10" ht="12">
      <c r="C48" s="95" t="s">
        <v>7</v>
      </c>
      <c r="D48" s="95" t="s">
        <v>6</v>
      </c>
      <c r="E48" s="95">
        <v>1</v>
      </c>
      <c r="F48" s="95"/>
      <c r="G48" s="95"/>
      <c r="H48" s="95" t="s">
        <v>6</v>
      </c>
      <c r="I48" s="99"/>
      <c r="J48" s="99"/>
    </row>
    <row r="49" spans="3:10" ht="12">
      <c r="C49" s="95"/>
      <c r="D49" s="95"/>
      <c r="E49" s="108"/>
      <c r="F49" s="108"/>
      <c r="G49" s="108"/>
      <c r="H49" s="95"/>
      <c r="I49" s="109">
        <f>E48/E50</f>
        <v>9.159945792480391E-07</v>
      </c>
      <c r="J49" s="109"/>
    </row>
    <row r="50" spans="3:10" ht="12">
      <c r="C50" s="95"/>
      <c r="D50" s="95"/>
      <c r="E50" s="107">
        <f>AB45</f>
        <v>1091709.5173433481</v>
      </c>
      <c r="F50" s="107"/>
      <c r="G50" s="107"/>
      <c r="H50" s="95"/>
      <c r="I50" s="15"/>
      <c r="J50" s="15"/>
    </row>
  </sheetData>
  <sheetProtection selectLockedCells="1" selectUnlockedCells="1"/>
  <mergeCells count="82">
    <mergeCell ref="V14:W15"/>
    <mergeCell ref="Q19:R19"/>
    <mergeCell ref="U17:U18"/>
    <mergeCell ref="V17:W18"/>
    <mergeCell ref="M16:N16"/>
    <mergeCell ref="G14:S14"/>
    <mergeCell ref="H20:I20"/>
    <mergeCell ref="K20:L20"/>
    <mergeCell ref="M19:N19"/>
    <mergeCell ref="O20:P20"/>
    <mergeCell ref="O15:P15"/>
    <mergeCell ref="E9:E10"/>
    <mergeCell ref="H16:I16"/>
    <mergeCell ref="J16:K16"/>
    <mergeCell ref="I10:J10"/>
    <mergeCell ref="P9:Q10"/>
    <mergeCell ref="F9:F10"/>
    <mergeCell ref="G9:G10"/>
    <mergeCell ref="G7:P7"/>
    <mergeCell ref="O9:O10"/>
    <mergeCell ref="L9:M9"/>
    <mergeCell ref="L10:M10"/>
    <mergeCell ref="I9:J9"/>
    <mergeCell ref="B35:C35"/>
    <mergeCell ref="E35:G35"/>
    <mergeCell ref="I35:K35"/>
    <mergeCell ref="V24:W25"/>
    <mergeCell ref="B33:C33"/>
    <mergeCell ref="U27:U28"/>
    <mergeCell ref="V27:W28"/>
    <mergeCell ref="O25:P25"/>
    <mergeCell ref="H26:I26"/>
    <mergeCell ref="S42:T42"/>
    <mergeCell ref="F40:G40"/>
    <mergeCell ref="I40:J40"/>
    <mergeCell ref="M29:N29"/>
    <mergeCell ref="G24:S24"/>
    <mergeCell ref="Q29:R29"/>
    <mergeCell ref="J26:K26"/>
    <mergeCell ref="M26:N26"/>
    <mergeCell ref="H30:I30"/>
    <mergeCell ref="K30:L30"/>
    <mergeCell ref="O30:P30"/>
    <mergeCell ref="E33:G33"/>
    <mergeCell ref="I33:K33"/>
    <mergeCell ref="M33:O33"/>
    <mergeCell ref="M35:O35"/>
    <mergeCell ref="L39:M39"/>
    <mergeCell ref="AA39:AB39"/>
    <mergeCell ref="AB45:AC45"/>
    <mergeCell ref="Z45:AA45"/>
    <mergeCell ref="P45:S45"/>
    <mergeCell ref="L41:M42"/>
    <mergeCell ref="X41:Y41"/>
    <mergeCell ref="X42:Y42"/>
    <mergeCell ref="O43:P43"/>
    <mergeCell ref="L45:M45"/>
    <mergeCell ref="X45:Y45"/>
    <mergeCell ref="V41:V42"/>
    <mergeCell ref="O41:P41"/>
    <mergeCell ref="Q41:R41"/>
    <mergeCell ref="S40:T40"/>
    <mergeCell ref="Q40:R40"/>
    <mergeCell ref="Q42:R42"/>
    <mergeCell ref="F42:G42"/>
    <mergeCell ref="B41:C41"/>
    <mergeCell ref="B42:C42"/>
    <mergeCell ref="D41:D42"/>
    <mergeCell ref="G45:J45"/>
    <mergeCell ref="F43:G43"/>
    <mergeCell ref="I43:J43"/>
    <mergeCell ref="I42:J42"/>
    <mergeCell ref="F41:G41"/>
    <mergeCell ref="I41:J41"/>
    <mergeCell ref="C48:C50"/>
    <mergeCell ref="D48:D50"/>
    <mergeCell ref="E50:G50"/>
    <mergeCell ref="P46:S46"/>
    <mergeCell ref="I48:J48"/>
    <mergeCell ref="E48:G49"/>
    <mergeCell ref="I49:J49"/>
    <mergeCell ref="H48:H50"/>
  </mergeCells>
  <printOptions/>
  <pageMargins left="0.75" right="0.75" top="1" bottom="1" header="0.5" footer="0.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50"/>
  <sheetViews>
    <sheetView zoomScalePageLayoutView="0" workbookViewId="0" topLeftCell="A1">
      <selection activeCell="P33" sqref="P33"/>
    </sheetView>
  </sheetViews>
  <sheetFormatPr defaultColWidth="9.140625" defaultRowHeight="12.75"/>
  <cols>
    <col min="1" max="1" width="9.140625" style="2" customWidth="1"/>
    <col min="2" max="2" width="4.57421875" style="2" customWidth="1"/>
    <col min="3" max="4" width="6.57421875" style="2" customWidth="1"/>
    <col min="5" max="21" width="3.7109375" style="2" customWidth="1"/>
    <col min="22" max="22" width="7.28125" style="2" customWidth="1"/>
    <col min="23" max="23" width="3.7109375" style="2" customWidth="1"/>
    <col min="24" max="24" width="5.7109375" style="2" customWidth="1"/>
    <col min="25" max="28" width="3.7109375" style="2" customWidth="1"/>
    <col min="29" max="16384" width="9.140625" style="2" customWidth="1"/>
  </cols>
  <sheetData>
    <row r="2" spans="1:3" ht="12">
      <c r="A2" s="2" t="s">
        <v>1</v>
      </c>
      <c r="C2" s="2">
        <f>Inputs!D18/1000</f>
        <v>0</v>
      </c>
    </row>
    <row r="3" spans="1:3" ht="12">
      <c r="A3" s="2" t="s">
        <v>3</v>
      </c>
      <c r="C3" s="2">
        <f>IF(Inputs!E18&lt;=0,1,Inputs!E18)</f>
        <v>1</v>
      </c>
    </row>
    <row r="4" spans="1:3" ht="12">
      <c r="A4" s="2" t="s">
        <v>10</v>
      </c>
      <c r="C4" s="13">
        <v>4</v>
      </c>
    </row>
    <row r="5" spans="1:3" ht="12">
      <c r="A5" s="2" t="s">
        <v>9</v>
      </c>
      <c r="C5" s="13">
        <v>2</v>
      </c>
    </row>
    <row r="7" spans="7:16" ht="12">
      <c r="G7" s="95" t="s">
        <v>13</v>
      </c>
      <c r="H7" s="95"/>
      <c r="I7" s="95"/>
      <c r="J7" s="95"/>
      <c r="K7" s="95"/>
      <c r="L7" s="95"/>
      <c r="M7" s="95"/>
      <c r="N7" s="95"/>
      <c r="O7" s="95"/>
      <c r="P7" s="95"/>
    </row>
    <row r="9" spans="5:17" ht="12">
      <c r="E9" s="95" t="s">
        <v>8</v>
      </c>
      <c r="F9" s="95" t="s">
        <v>6</v>
      </c>
      <c r="G9" s="104" t="s">
        <v>11</v>
      </c>
      <c r="H9" s="1"/>
      <c r="I9" s="95">
        <v>4.2</v>
      </c>
      <c r="J9" s="95"/>
      <c r="K9" s="2" t="s">
        <v>12</v>
      </c>
      <c r="L9" s="102">
        <f>C5</f>
        <v>2</v>
      </c>
      <c r="M9" s="102"/>
      <c r="N9" s="10"/>
      <c r="O9" s="95" t="s">
        <v>6</v>
      </c>
      <c r="P9" s="100">
        <f>LOG10((I9-L9)/(I10-L10))</f>
        <v>-0.08894108333678104</v>
      </c>
      <c r="Q9" s="100"/>
    </row>
    <row r="10" spans="5:17" ht="12">
      <c r="E10" s="95"/>
      <c r="F10" s="95"/>
      <c r="G10" s="104"/>
      <c r="H10" s="6"/>
      <c r="I10" s="103">
        <v>4.2</v>
      </c>
      <c r="J10" s="103"/>
      <c r="K10" s="8" t="s">
        <v>12</v>
      </c>
      <c r="L10" s="103">
        <v>1.5</v>
      </c>
      <c r="M10" s="103"/>
      <c r="N10" s="7"/>
      <c r="O10" s="95"/>
      <c r="P10" s="100"/>
      <c r="Q10" s="100"/>
    </row>
    <row r="14" spans="7:23" ht="12">
      <c r="G14" s="95" t="s">
        <v>14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V14" s="99"/>
      <c r="W14" s="99"/>
    </row>
    <row r="15" spans="6:23" ht="12">
      <c r="F15" s="1"/>
      <c r="O15" s="95">
        <v>3.23</v>
      </c>
      <c r="P15" s="95"/>
      <c r="S15" s="3"/>
      <c r="V15" s="99"/>
      <c r="W15" s="99"/>
    </row>
    <row r="16" spans="6:19" ht="12">
      <c r="F16" s="4"/>
      <c r="H16" s="95">
        <v>0.081</v>
      </c>
      <c r="I16" s="95"/>
      <c r="J16" s="101">
        <v>18</v>
      </c>
      <c r="K16" s="97"/>
      <c r="L16" s="2" t="s">
        <v>4</v>
      </c>
      <c r="M16" s="97">
        <v>1</v>
      </c>
      <c r="N16" s="98"/>
      <c r="S16" s="5"/>
    </row>
    <row r="17" spans="2:23" ht="12">
      <c r="B17" s="2" t="s">
        <v>16</v>
      </c>
      <c r="C17" s="2" t="s">
        <v>6</v>
      </c>
      <c r="D17" s="2">
        <v>0.4</v>
      </c>
      <c r="E17" s="2" t="s">
        <v>4</v>
      </c>
      <c r="F17" s="4"/>
      <c r="S17" s="5"/>
      <c r="U17" s="95" t="s">
        <v>6</v>
      </c>
      <c r="V17" s="100">
        <f>POWER(J16+M16,O15)*H16/(POWER(H20+K20,M19)*POWER(O20,Q19))+D17</f>
        <v>0.6577536520727328</v>
      </c>
      <c r="W17" s="100"/>
    </row>
    <row r="18" spans="6:23" ht="12">
      <c r="F18" s="4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5"/>
      <c r="U18" s="95"/>
      <c r="V18" s="100"/>
      <c r="W18" s="100"/>
    </row>
    <row r="19" spans="6:19" ht="12">
      <c r="F19" s="4"/>
      <c r="M19" s="95">
        <v>5.19</v>
      </c>
      <c r="N19" s="95"/>
      <c r="O19" s="11"/>
      <c r="Q19" s="95">
        <v>3.23</v>
      </c>
      <c r="R19" s="95"/>
      <c r="S19" s="5"/>
    </row>
    <row r="20" spans="6:19" ht="12">
      <c r="F20" s="6"/>
      <c r="H20" s="91">
        <f>C4</f>
        <v>4</v>
      </c>
      <c r="I20" s="92"/>
      <c r="J20" s="2" t="s">
        <v>4</v>
      </c>
      <c r="K20" s="93">
        <v>1</v>
      </c>
      <c r="L20" s="94"/>
      <c r="M20" s="9"/>
      <c r="O20" s="96">
        <v>1</v>
      </c>
      <c r="P20" s="96"/>
      <c r="S20" s="7"/>
    </row>
    <row r="24" spans="7:23" ht="12">
      <c r="G24" s="95" t="s">
        <v>14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V24" s="99"/>
      <c r="W24" s="99"/>
    </row>
    <row r="25" spans="6:23" ht="12">
      <c r="F25" s="1"/>
      <c r="O25" s="95">
        <v>3.23</v>
      </c>
      <c r="P25" s="95"/>
      <c r="S25" s="3"/>
      <c r="V25" s="99"/>
      <c r="W25" s="99"/>
    </row>
    <row r="26" spans="6:19" ht="12">
      <c r="F26" s="4"/>
      <c r="H26" s="95">
        <v>0.081</v>
      </c>
      <c r="I26" s="95"/>
      <c r="J26" s="91">
        <f>C2</f>
        <v>0</v>
      </c>
      <c r="K26" s="92"/>
      <c r="L26" s="2" t="s">
        <v>4</v>
      </c>
      <c r="M26" s="92">
        <f>C3</f>
        <v>1</v>
      </c>
      <c r="N26" s="105"/>
      <c r="S26" s="5"/>
    </row>
    <row r="27" spans="2:23" ht="12">
      <c r="B27" s="2" t="s">
        <v>15</v>
      </c>
      <c r="C27" s="2" t="s">
        <v>6</v>
      </c>
      <c r="D27" s="2">
        <v>0.4</v>
      </c>
      <c r="E27" s="2" t="s">
        <v>4</v>
      </c>
      <c r="F27" s="4"/>
      <c r="S27" s="5"/>
      <c r="U27" s="95" t="s">
        <v>6</v>
      </c>
      <c r="V27" s="100">
        <f>POWER(J26+M26,O25)*H26/(POWER(H30+K30,M29)*POWER(O30,Q29))+D27</f>
        <v>0.4000190910887411</v>
      </c>
      <c r="W27" s="100"/>
    </row>
    <row r="28" spans="6:23" ht="12">
      <c r="F28" s="4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5"/>
      <c r="U28" s="95"/>
      <c r="V28" s="100"/>
      <c r="W28" s="100"/>
    </row>
    <row r="29" spans="6:19" ht="12">
      <c r="F29" s="4"/>
      <c r="M29" s="95">
        <v>5.19</v>
      </c>
      <c r="N29" s="95"/>
      <c r="O29" s="11"/>
      <c r="Q29" s="95">
        <v>3.23</v>
      </c>
      <c r="R29" s="95"/>
      <c r="S29" s="5"/>
    </row>
    <row r="30" spans="6:19" ht="12">
      <c r="F30" s="6"/>
      <c r="H30" s="91">
        <f>C4</f>
        <v>4</v>
      </c>
      <c r="I30" s="92"/>
      <c r="J30" s="2" t="s">
        <v>4</v>
      </c>
      <c r="K30" s="93">
        <v>1</v>
      </c>
      <c r="L30" s="94"/>
      <c r="M30" s="9"/>
      <c r="O30" s="100">
        <f>C3</f>
        <v>1</v>
      </c>
      <c r="P30" s="100"/>
      <c r="S30" s="7"/>
    </row>
    <row r="33" spans="2:15" ht="12">
      <c r="B33" s="95" t="s">
        <v>19</v>
      </c>
      <c r="C33" s="95"/>
      <c r="D33" s="2" t="s">
        <v>6</v>
      </c>
      <c r="E33" s="100">
        <f>P9</f>
        <v>-0.08894108333678104</v>
      </c>
      <c r="F33" s="100"/>
      <c r="G33" s="100"/>
      <c r="H33" s="2" t="s">
        <v>17</v>
      </c>
      <c r="I33" s="100">
        <f>V17</f>
        <v>0.6577536520727328</v>
      </c>
      <c r="J33" s="100"/>
      <c r="K33" s="100"/>
      <c r="L33" s="2" t="s">
        <v>6</v>
      </c>
      <c r="M33" s="100">
        <f>E33/I33</f>
        <v>-0.13521944432616567</v>
      </c>
      <c r="N33" s="100"/>
      <c r="O33" s="100"/>
    </row>
    <row r="35" spans="2:15" ht="12">
      <c r="B35" s="95" t="s">
        <v>18</v>
      </c>
      <c r="C35" s="95"/>
      <c r="D35" s="2" t="s">
        <v>6</v>
      </c>
      <c r="E35" s="100">
        <f>P9</f>
        <v>-0.08894108333678104</v>
      </c>
      <c r="F35" s="100"/>
      <c r="G35" s="100"/>
      <c r="H35" s="2" t="s">
        <v>17</v>
      </c>
      <c r="I35" s="100">
        <f>V27</f>
        <v>0.4000190910887411</v>
      </c>
      <c r="J35" s="100"/>
      <c r="K35" s="100"/>
      <c r="L35" s="2" t="s">
        <v>6</v>
      </c>
      <c r="M35" s="100">
        <f>E35/I35</f>
        <v>-0.22234209646021658</v>
      </c>
      <c r="N35" s="100"/>
      <c r="O35" s="100"/>
    </row>
    <row r="39" spans="12:28" ht="12">
      <c r="L39" s="95">
        <v>4.79</v>
      </c>
      <c r="M39" s="95"/>
      <c r="AA39" s="95">
        <v>4.33</v>
      </c>
      <c r="AB39" s="95"/>
    </row>
    <row r="40" spans="5:26" ht="12">
      <c r="E40" s="1"/>
      <c r="F40" s="95" t="s">
        <v>0</v>
      </c>
      <c r="G40" s="95"/>
      <c r="I40" s="95" t="s">
        <v>2</v>
      </c>
      <c r="J40" s="95"/>
      <c r="K40" s="3"/>
      <c r="N40" s="1"/>
      <c r="O40" s="11"/>
      <c r="P40" s="11"/>
      <c r="Q40" s="100">
        <f>M35</f>
        <v>-0.22234209646021658</v>
      </c>
      <c r="R40" s="100"/>
      <c r="S40" s="95" t="s">
        <v>18</v>
      </c>
      <c r="T40" s="95"/>
      <c r="U40" s="3"/>
      <c r="W40" s="1"/>
      <c r="Z40" s="3"/>
    </row>
    <row r="41" spans="2:26" ht="12">
      <c r="B41" s="95" t="s">
        <v>20</v>
      </c>
      <c r="C41" s="95"/>
      <c r="D41" s="104" t="s">
        <v>6</v>
      </c>
      <c r="E41" s="4"/>
      <c r="F41" s="95">
        <v>18</v>
      </c>
      <c r="G41" s="95"/>
      <c r="H41" s="2" t="s">
        <v>4</v>
      </c>
      <c r="I41" s="95">
        <v>1</v>
      </c>
      <c r="J41" s="95"/>
      <c r="K41" s="5"/>
      <c r="L41" s="106" t="s">
        <v>5</v>
      </c>
      <c r="M41" s="104"/>
      <c r="N41" s="4"/>
      <c r="O41" s="95">
        <v>10</v>
      </c>
      <c r="P41" s="95"/>
      <c r="Q41" s="96"/>
      <c r="R41" s="96"/>
      <c r="U41" s="5"/>
      <c r="V41" s="106" t="s">
        <v>5</v>
      </c>
      <c r="W41" s="4"/>
      <c r="X41" s="95" t="s">
        <v>3</v>
      </c>
      <c r="Y41" s="95"/>
      <c r="Z41" s="5"/>
    </row>
    <row r="42" spans="2:26" ht="12">
      <c r="B42" s="95" t="s">
        <v>21</v>
      </c>
      <c r="C42" s="95"/>
      <c r="D42" s="104"/>
      <c r="E42" s="4"/>
      <c r="F42" s="103" t="s">
        <v>1</v>
      </c>
      <c r="G42" s="103"/>
      <c r="H42" s="8" t="s">
        <v>4</v>
      </c>
      <c r="I42" s="103" t="s">
        <v>3</v>
      </c>
      <c r="J42" s="103"/>
      <c r="K42" s="5"/>
      <c r="L42" s="106"/>
      <c r="M42" s="104"/>
      <c r="N42" s="4"/>
      <c r="O42" s="8"/>
      <c r="P42" s="8"/>
      <c r="Q42" s="107">
        <f>M33</f>
        <v>-0.13521944432616567</v>
      </c>
      <c r="R42" s="107"/>
      <c r="S42" s="95" t="s">
        <v>19</v>
      </c>
      <c r="T42" s="95"/>
      <c r="U42" s="5"/>
      <c r="V42" s="106"/>
      <c r="W42" s="4"/>
      <c r="X42" s="100">
        <f>C3</f>
        <v>1</v>
      </c>
      <c r="Y42" s="100"/>
      <c r="Z42" s="5"/>
    </row>
    <row r="43" spans="5:26" ht="12">
      <c r="E43" s="6"/>
      <c r="F43" s="100">
        <f>C2</f>
        <v>0</v>
      </c>
      <c r="G43" s="100"/>
      <c r="I43" s="100">
        <f>C3</f>
        <v>1</v>
      </c>
      <c r="J43" s="100"/>
      <c r="K43" s="7"/>
      <c r="N43" s="6"/>
      <c r="O43" s="95">
        <v>10</v>
      </c>
      <c r="P43" s="95"/>
      <c r="U43" s="7"/>
      <c r="W43" s="6"/>
      <c r="Z43" s="7"/>
    </row>
    <row r="45" spans="4:29" ht="12">
      <c r="D45" s="2" t="s">
        <v>6</v>
      </c>
      <c r="G45" s="100">
        <f>POWER((F41+I41)/(F43+I43),L39)</f>
        <v>1334227.0724597475</v>
      </c>
      <c r="H45" s="100"/>
      <c r="I45" s="100"/>
      <c r="J45" s="100"/>
      <c r="L45" s="95" t="s">
        <v>5</v>
      </c>
      <c r="M45" s="95"/>
      <c r="P45" s="100">
        <f>POWER(O41,Q40)/POWER(O43,Q42)</f>
        <v>0.8182336724218164</v>
      </c>
      <c r="Q45" s="100"/>
      <c r="R45" s="100"/>
      <c r="S45" s="100"/>
      <c r="V45" s="2" t="s">
        <v>5</v>
      </c>
      <c r="X45" s="100">
        <f>POWER(X42,AA39)</f>
        <v>1</v>
      </c>
      <c r="Y45" s="100"/>
      <c r="Z45" s="95" t="s">
        <v>6</v>
      </c>
      <c r="AA45" s="95"/>
      <c r="AB45" s="100">
        <f>G45*P45*X45</f>
        <v>1091709.5173433481</v>
      </c>
      <c r="AC45" s="100"/>
    </row>
    <row r="46" spans="16:19" ht="12">
      <c r="P46" s="95"/>
      <c r="Q46" s="95"/>
      <c r="R46" s="95"/>
      <c r="S46" s="95"/>
    </row>
    <row r="48" spans="3:10" ht="12">
      <c r="C48" s="95" t="s">
        <v>7</v>
      </c>
      <c r="D48" s="95" t="s">
        <v>6</v>
      </c>
      <c r="E48" s="95">
        <v>1</v>
      </c>
      <c r="F48" s="95"/>
      <c r="G48" s="95"/>
      <c r="H48" s="95" t="s">
        <v>6</v>
      </c>
      <c r="I48" s="99"/>
      <c r="J48" s="99"/>
    </row>
    <row r="49" spans="3:10" ht="12">
      <c r="C49" s="95"/>
      <c r="D49" s="95"/>
      <c r="E49" s="108"/>
      <c r="F49" s="108"/>
      <c r="G49" s="108"/>
      <c r="H49" s="95"/>
      <c r="I49" s="109">
        <f>E48/E50</f>
        <v>9.159945792480391E-07</v>
      </c>
      <c r="J49" s="109"/>
    </row>
    <row r="50" spans="3:10" ht="12">
      <c r="C50" s="95"/>
      <c r="D50" s="95"/>
      <c r="E50" s="107">
        <f>AB45</f>
        <v>1091709.5173433481</v>
      </c>
      <c r="F50" s="107"/>
      <c r="G50" s="107"/>
      <c r="H50" s="95"/>
      <c r="I50" s="15"/>
      <c r="J50" s="15"/>
    </row>
  </sheetData>
  <sheetProtection selectLockedCells="1" selectUnlockedCells="1"/>
  <mergeCells count="82">
    <mergeCell ref="C48:C50"/>
    <mergeCell ref="D48:D50"/>
    <mergeCell ref="E50:G50"/>
    <mergeCell ref="P46:S46"/>
    <mergeCell ref="I48:J48"/>
    <mergeCell ref="E48:G49"/>
    <mergeCell ref="I49:J49"/>
    <mergeCell ref="H48:H50"/>
    <mergeCell ref="G45:J45"/>
    <mergeCell ref="O43:P43"/>
    <mergeCell ref="Q42:R42"/>
    <mergeCell ref="F43:G43"/>
    <mergeCell ref="I43:J43"/>
    <mergeCell ref="L45:M45"/>
    <mergeCell ref="P45:S45"/>
    <mergeCell ref="L41:M42"/>
    <mergeCell ref="O41:P41"/>
    <mergeCell ref="S42:T42"/>
    <mergeCell ref="AA39:AB39"/>
    <mergeCell ref="AB45:AC45"/>
    <mergeCell ref="Z45:AA45"/>
    <mergeCell ref="Q41:R41"/>
    <mergeCell ref="S40:T40"/>
    <mergeCell ref="Q40:R40"/>
    <mergeCell ref="X41:Y41"/>
    <mergeCell ref="X42:Y42"/>
    <mergeCell ref="X45:Y45"/>
    <mergeCell ref="V41:V42"/>
    <mergeCell ref="V24:W25"/>
    <mergeCell ref="F40:G40"/>
    <mergeCell ref="V27:W28"/>
    <mergeCell ref="G24:S24"/>
    <mergeCell ref="Q29:R29"/>
    <mergeCell ref="U27:U28"/>
    <mergeCell ref="M33:O33"/>
    <mergeCell ref="O25:P25"/>
    <mergeCell ref="H26:I26"/>
    <mergeCell ref="J26:K26"/>
    <mergeCell ref="M26:N26"/>
    <mergeCell ref="M29:N29"/>
    <mergeCell ref="H30:I30"/>
    <mergeCell ref="K30:L30"/>
    <mergeCell ref="O30:P30"/>
    <mergeCell ref="M35:O35"/>
    <mergeCell ref="L39:M39"/>
    <mergeCell ref="I40:J40"/>
    <mergeCell ref="I41:J41"/>
    <mergeCell ref="B42:C42"/>
    <mergeCell ref="D41:D42"/>
    <mergeCell ref="I42:J42"/>
    <mergeCell ref="F41:G41"/>
    <mergeCell ref="B41:C41"/>
    <mergeCell ref="F42:G42"/>
    <mergeCell ref="B33:C33"/>
    <mergeCell ref="E33:G33"/>
    <mergeCell ref="I33:K33"/>
    <mergeCell ref="B35:C35"/>
    <mergeCell ref="E35:G35"/>
    <mergeCell ref="I35:K35"/>
    <mergeCell ref="E9:E10"/>
    <mergeCell ref="H16:I16"/>
    <mergeCell ref="J16:K16"/>
    <mergeCell ref="G14:S14"/>
    <mergeCell ref="G7:P7"/>
    <mergeCell ref="O9:O10"/>
    <mergeCell ref="L9:M9"/>
    <mergeCell ref="L10:M10"/>
    <mergeCell ref="I9:J9"/>
    <mergeCell ref="I10:J10"/>
    <mergeCell ref="F9:F10"/>
    <mergeCell ref="G9:G10"/>
    <mergeCell ref="V14:W15"/>
    <mergeCell ref="Q19:R19"/>
    <mergeCell ref="U17:U18"/>
    <mergeCell ref="V17:W18"/>
    <mergeCell ref="P9:Q10"/>
    <mergeCell ref="H20:I20"/>
    <mergeCell ref="K20:L20"/>
    <mergeCell ref="M19:N19"/>
    <mergeCell ref="O20:P20"/>
    <mergeCell ref="O15:P15"/>
    <mergeCell ref="M16:N16"/>
  </mergeCells>
  <printOptions/>
  <pageMargins left="0.75" right="0.75" top="1" bottom="1" header="0.5" footer="0.5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50"/>
  <sheetViews>
    <sheetView zoomScalePageLayoutView="0" workbookViewId="0" topLeftCell="A1">
      <selection activeCell="L38" sqref="L38"/>
    </sheetView>
  </sheetViews>
  <sheetFormatPr defaultColWidth="9.140625" defaultRowHeight="12.75"/>
  <cols>
    <col min="1" max="1" width="9.140625" style="2" customWidth="1"/>
    <col min="2" max="2" width="4.57421875" style="2" customWidth="1"/>
    <col min="3" max="4" width="6.57421875" style="2" customWidth="1"/>
    <col min="5" max="21" width="3.7109375" style="2" customWidth="1"/>
    <col min="22" max="22" width="7.28125" style="2" customWidth="1"/>
    <col min="23" max="23" width="3.7109375" style="2" customWidth="1"/>
    <col min="24" max="24" width="5.7109375" style="2" customWidth="1"/>
    <col min="25" max="28" width="3.7109375" style="2" customWidth="1"/>
    <col min="29" max="16384" width="9.140625" style="2" customWidth="1"/>
  </cols>
  <sheetData>
    <row r="2" spans="1:3" ht="12">
      <c r="A2" s="2" t="s">
        <v>1</v>
      </c>
      <c r="C2" s="2">
        <f>Inputs!D19/1000</f>
        <v>0</v>
      </c>
    </row>
    <row r="3" spans="1:3" ht="12">
      <c r="A3" s="2" t="s">
        <v>3</v>
      </c>
      <c r="C3" s="2">
        <f>IF(Inputs!E19&lt;=0,1,Inputs!E19)</f>
        <v>1</v>
      </c>
    </row>
    <row r="4" spans="1:3" ht="12">
      <c r="A4" s="2" t="s">
        <v>10</v>
      </c>
      <c r="C4" s="13">
        <v>4</v>
      </c>
    </row>
    <row r="5" spans="1:3" ht="12">
      <c r="A5" s="2" t="s">
        <v>9</v>
      </c>
      <c r="C5" s="13">
        <v>2</v>
      </c>
    </row>
    <row r="7" spans="7:16" ht="12">
      <c r="G7" s="95" t="s">
        <v>13</v>
      </c>
      <c r="H7" s="95"/>
      <c r="I7" s="95"/>
      <c r="J7" s="95"/>
      <c r="K7" s="95"/>
      <c r="L7" s="95"/>
      <c r="M7" s="95"/>
      <c r="N7" s="95"/>
      <c r="O7" s="95"/>
      <c r="P7" s="95"/>
    </row>
    <row r="9" spans="5:17" ht="12">
      <c r="E9" s="95" t="s">
        <v>8</v>
      </c>
      <c r="F9" s="95" t="s">
        <v>6</v>
      </c>
      <c r="G9" s="104" t="s">
        <v>11</v>
      </c>
      <c r="H9" s="1"/>
      <c r="I9" s="95">
        <v>4.2</v>
      </c>
      <c r="J9" s="95"/>
      <c r="K9" s="2" t="s">
        <v>12</v>
      </c>
      <c r="L9" s="102">
        <f>C5</f>
        <v>2</v>
      </c>
      <c r="M9" s="102"/>
      <c r="N9" s="10"/>
      <c r="O9" s="95" t="s">
        <v>6</v>
      </c>
      <c r="P9" s="100">
        <f>LOG10((I9-L9)/(I10-L10))</f>
        <v>-0.08894108333678104</v>
      </c>
      <c r="Q9" s="100"/>
    </row>
    <row r="10" spans="5:17" ht="12">
      <c r="E10" s="95"/>
      <c r="F10" s="95"/>
      <c r="G10" s="104"/>
      <c r="H10" s="6"/>
      <c r="I10" s="103">
        <v>4.2</v>
      </c>
      <c r="J10" s="103"/>
      <c r="K10" s="8" t="s">
        <v>12</v>
      </c>
      <c r="L10" s="103">
        <v>1.5</v>
      </c>
      <c r="M10" s="103"/>
      <c r="N10" s="7"/>
      <c r="O10" s="95"/>
      <c r="P10" s="100"/>
      <c r="Q10" s="100"/>
    </row>
    <row r="14" spans="7:23" ht="12">
      <c r="G14" s="95" t="s">
        <v>14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V14" s="99"/>
      <c r="W14" s="99"/>
    </row>
    <row r="15" spans="6:23" ht="12">
      <c r="F15" s="1"/>
      <c r="O15" s="95">
        <v>3.23</v>
      </c>
      <c r="P15" s="95"/>
      <c r="S15" s="3"/>
      <c r="V15" s="99"/>
      <c r="W15" s="99"/>
    </row>
    <row r="16" spans="6:19" ht="12">
      <c r="F16" s="4"/>
      <c r="H16" s="95">
        <v>0.081</v>
      </c>
      <c r="I16" s="95"/>
      <c r="J16" s="101">
        <v>18</v>
      </c>
      <c r="K16" s="97"/>
      <c r="L16" s="2" t="s">
        <v>4</v>
      </c>
      <c r="M16" s="97">
        <v>1</v>
      </c>
      <c r="N16" s="98"/>
      <c r="S16" s="5"/>
    </row>
    <row r="17" spans="2:23" ht="12">
      <c r="B17" s="2" t="s">
        <v>16</v>
      </c>
      <c r="C17" s="2" t="s">
        <v>6</v>
      </c>
      <c r="D17" s="2">
        <v>0.4</v>
      </c>
      <c r="E17" s="2" t="s">
        <v>4</v>
      </c>
      <c r="F17" s="4"/>
      <c r="S17" s="5"/>
      <c r="U17" s="95" t="s">
        <v>6</v>
      </c>
      <c r="V17" s="100">
        <f>POWER(J16+M16,O15)*H16/(POWER(H20+K20,M19)*POWER(O20,Q19))+D17</f>
        <v>0.6577536520727328</v>
      </c>
      <c r="W17" s="100"/>
    </row>
    <row r="18" spans="6:23" ht="12">
      <c r="F18" s="4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5"/>
      <c r="U18" s="95"/>
      <c r="V18" s="100"/>
      <c r="W18" s="100"/>
    </row>
    <row r="19" spans="6:19" ht="12">
      <c r="F19" s="4"/>
      <c r="M19" s="95">
        <v>5.19</v>
      </c>
      <c r="N19" s="95"/>
      <c r="O19" s="11"/>
      <c r="Q19" s="95">
        <v>3.23</v>
      </c>
      <c r="R19" s="95"/>
      <c r="S19" s="5"/>
    </row>
    <row r="20" spans="6:19" ht="12">
      <c r="F20" s="6"/>
      <c r="H20" s="91">
        <f>C4</f>
        <v>4</v>
      </c>
      <c r="I20" s="92"/>
      <c r="J20" s="2" t="s">
        <v>4</v>
      </c>
      <c r="K20" s="93">
        <v>1</v>
      </c>
      <c r="L20" s="94"/>
      <c r="M20" s="9"/>
      <c r="O20" s="96">
        <v>1</v>
      </c>
      <c r="P20" s="96"/>
      <c r="S20" s="7"/>
    </row>
    <row r="24" spans="7:23" ht="12">
      <c r="G24" s="95" t="s">
        <v>14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V24" s="99"/>
      <c r="W24" s="99"/>
    </row>
    <row r="25" spans="6:23" ht="12">
      <c r="F25" s="1"/>
      <c r="O25" s="95">
        <v>3.23</v>
      </c>
      <c r="P25" s="95"/>
      <c r="S25" s="3"/>
      <c r="V25" s="99"/>
      <c r="W25" s="99"/>
    </row>
    <row r="26" spans="6:19" ht="12">
      <c r="F26" s="4"/>
      <c r="H26" s="95">
        <v>0.081</v>
      </c>
      <c r="I26" s="95"/>
      <c r="J26" s="91">
        <f>C2</f>
        <v>0</v>
      </c>
      <c r="K26" s="92"/>
      <c r="L26" s="2" t="s">
        <v>4</v>
      </c>
      <c r="M26" s="92">
        <f>C3</f>
        <v>1</v>
      </c>
      <c r="N26" s="105"/>
      <c r="S26" s="5"/>
    </row>
    <row r="27" spans="2:23" ht="12">
      <c r="B27" s="2" t="s">
        <v>15</v>
      </c>
      <c r="C27" s="2" t="s">
        <v>6</v>
      </c>
      <c r="D27" s="2">
        <v>0.4</v>
      </c>
      <c r="E27" s="2" t="s">
        <v>4</v>
      </c>
      <c r="F27" s="4"/>
      <c r="S27" s="5"/>
      <c r="U27" s="95" t="s">
        <v>6</v>
      </c>
      <c r="V27" s="100">
        <f>POWER(J26+M26,O25)*H26/(POWER(H30+K30,M29)*POWER(O30,Q29))+D27</f>
        <v>0.4000190910887411</v>
      </c>
      <c r="W27" s="100"/>
    </row>
    <row r="28" spans="6:23" ht="12">
      <c r="F28" s="4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5"/>
      <c r="U28" s="95"/>
      <c r="V28" s="100"/>
      <c r="W28" s="100"/>
    </row>
    <row r="29" spans="6:19" ht="12">
      <c r="F29" s="4"/>
      <c r="M29" s="95">
        <v>5.19</v>
      </c>
      <c r="N29" s="95"/>
      <c r="O29" s="11"/>
      <c r="Q29" s="95">
        <v>3.23</v>
      </c>
      <c r="R29" s="95"/>
      <c r="S29" s="5"/>
    </row>
    <row r="30" spans="6:19" ht="12">
      <c r="F30" s="6"/>
      <c r="H30" s="91">
        <f>C4</f>
        <v>4</v>
      </c>
      <c r="I30" s="92"/>
      <c r="J30" s="2" t="s">
        <v>4</v>
      </c>
      <c r="K30" s="93">
        <v>1</v>
      </c>
      <c r="L30" s="94"/>
      <c r="M30" s="9"/>
      <c r="O30" s="100">
        <f>C3</f>
        <v>1</v>
      </c>
      <c r="P30" s="100"/>
      <c r="S30" s="7"/>
    </row>
    <row r="33" spans="2:15" ht="12">
      <c r="B33" s="95" t="s">
        <v>19</v>
      </c>
      <c r="C33" s="95"/>
      <c r="D33" s="2" t="s">
        <v>6</v>
      </c>
      <c r="E33" s="100">
        <f>P9</f>
        <v>-0.08894108333678104</v>
      </c>
      <c r="F33" s="100"/>
      <c r="G33" s="100"/>
      <c r="H33" s="2" t="s">
        <v>17</v>
      </c>
      <c r="I33" s="100">
        <f>V17</f>
        <v>0.6577536520727328</v>
      </c>
      <c r="J33" s="100"/>
      <c r="K33" s="100"/>
      <c r="L33" s="2" t="s">
        <v>6</v>
      </c>
      <c r="M33" s="100">
        <f>E33/I33</f>
        <v>-0.13521944432616567</v>
      </c>
      <c r="N33" s="100"/>
      <c r="O33" s="100"/>
    </row>
    <row r="35" spans="2:15" ht="12">
      <c r="B35" s="95" t="s">
        <v>18</v>
      </c>
      <c r="C35" s="95"/>
      <c r="D35" s="2" t="s">
        <v>6</v>
      </c>
      <c r="E35" s="100">
        <f>P9</f>
        <v>-0.08894108333678104</v>
      </c>
      <c r="F35" s="100"/>
      <c r="G35" s="100"/>
      <c r="H35" s="2" t="s">
        <v>17</v>
      </c>
      <c r="I35" s="100">
        <f>V27</f>
        <v>0.4000190910887411</v>
      </c>
      <c r="J35" s="100"/>
      <c r="K35" s="100"/>
      <c r="L35" s="2" t="s">
        <v>6</v>
      </c>
      <c r="M35" s="100">
        <f>E35/I35</f>
        <v>-0.22234209646021658</v>
      </c>
      <c r="N35" s="100"/>
      <c r="O35" s="100"/>
    </row>
    <row r="39" spans="12:28" ht="12">
      <c r="L39" s="95">
        <v>4.79</v>
      </c>
      <c r="M39" s="95"/>
      <c r="AA39" s="95">
        <v>4.33</v>
      </c>
      <c r="AB39" s="95"/>
    </row>
    <row r="40" spans="5:26" ht="12">
      <c r="E40" s="1"/>
      <c r="F40" s="95" t="s">
        <v>0</v>
      </c>
      <c r="G40" s="95"/>
      <c r="I40" s="95" t="s">
        <v>2</v>
      </c>
      <c r="J40" s="95"/>
      <c r="K40" s="3"/>
      <c r="N40" s="1"/>
      <c r="O40" s="11"/>
      <c r="P40" s="11"/>
      <c r="Q40" s="100">
        <f>M35</f>
        <v>-0.22234209646021658</v>
      </c>
      <c r="R40" s="100"/>
      <c r="S40" s="95" t="s">
        <v>18</v>
      </c>
      <c r="T40" s="95"/>
      <c r="U40" s="3"/>
      <c r="W40" s="1"/>
      <c r="Z40" s="3"/>
    </row>
    <row r="41" spans="2:26" ht="12">
      <c r="B41" s="95" t="s">
        <v>20</v>
      </c>
      <c r="C41" s="95"/>
      <c r="D41" s="104" t="s">
        <v>6</v>
      </c>
      <c r="E41" s="4"/>
      <c r="F41" s="95">
        <v>18</v>
      </c>
      <c r="G41" s="95"/>
      <c r="H41" s="2" t="s">
        <v>4</v>
      </c>
      <c r="I41" s="95">
        <v>1</v>
      </c>
      <c r="J41" s="95"/>
      <c r="K41" s="5"/>
      <c r="L41" s="106" t="s">
        <v>5</v>
      </c>
      <c r="M41" s="104"/>
      <c r="N41" s="4"/>
      <c r="O41" s="95">
        <v>10</v>
      </c>
      <c r="P41" s="95"/>
      <c r="Q41" s="96"/>
      <c r="R41" s="96"/>
      <c r="U41" s="5"/>
      <c r="V41" s="106" t="s">
        <v>5</v>
      </c>
      <c r="W41" s="4"/>
      <c r="X41" s="95" t="s">
        <v>3</v>
      </c>
      <c r="Y41" s="95"/>
      <c r="Z41" s="5"/>
    </row>
    <row r="42" spans="2:26" ht="12">
      <c r="B42" s="95" t="s">
        <v>21</v>
      </c>
      <c r="C42" s="95"/>
      <c r="D42" s="104"/>
      <c r="E42" s="4"/>
      <c r="F42" s="103" t="s">
        <v>1</v>
      </c>
      <c r="G42" s="103"/>
      <c r="H42" s="8" t="s">
        <v>4</v>
      </c>
      <c r="I42" s="103" t="s">
        <v>3</v>
      </c>
      <c r="J42" s="103"/>
      <c r="K42" s="5"/>
      <c r="L42" s="106"/>
      <c r="M42" s="104"/>
      <c r="N42" s="4"/>
      <c r="O42" s="8"/>
      <c r="P42" s="8"/>
      <c r="Q42" s="107">
        <f>M33</f>
        <v>-0.13521944432616567</v>
      </c>
      <c r="R42" s="107"/>
      <c r="S42" s="95" t="s">
        <v>19</v>
      </c>
      <c r="T42" s="95"/>
      <c r="U42" s="5"/>
      <c r="V42" s="106"/>
      <c r="W42" s="4"/>
      <c r="X42" s="100">
        <f>C3</f>
        <v>1</v>
      </c>
      <c r="Y42" s="100"/>
      <c r="Z42" s="5"/>
    </row>
    <row r="43" spans="5:26" ht="12">
      <c r="E43" s="6"/>
      <c r="F43" s="100">
        <f>C2</f>
        <v>0</v>
      </c>
      <c r="G43" s="100"/>
      <c r="I43" s="100">
        <f>C3</f>
        <v>1</v>
      </c>
      <c r="J43" s="100"/>
      <c r="K43" s="7"/>
      <c r="N43" s="6"/>
      <c r="O43" s="95">
        <v>10</v>
      </c>
      <c r="P43" s="95"/>
      <c r="U43" s="7"/>
      <c r="W43" s="6"/>
      <c r="Z43" s="7"/>
    </row>
    <row r="45" spans="4:29" ht="12">
      <c r="D45" s="2" t="s">
        <v>6</v>
      </c>
      <c r="G45" s="100">
        <f>POWER((F41+I41)/(F43+I43),L39)</f>
        <v>1334227.0724597475</v>
      </c>
      <c r="H45" s="100"/>
      <c r="I45" s="100"/>
      <c r="J45" s="100"/>
      <c r="L45" s="95" t="s">
        <v>5</v>
      </c>
      <c r="M45" s="95"/>
      <c r="P45" s="100">
        <f>POWER(O41,Q40)/POWER(O43,Q42)</f>
        <v>0.8182336724218164</v>
      </c>
      <c r="Q45" s="100"/>
      <c r="R45" s="100"/>
      <c r="S45" s="100"/>
      <c r="V45" s="2" t="s">
        <v>5</v>
      </c>
      <c r="X45" s="100">
        <f>POWER(X42,AA39)</f>
        <v>1</v>
      </c>
      <c r="Y45" s="100"/>
      <c r="Z45" s="95" t="s">
        <v>6</v>
      </c>
      <c r="AA45" s="95"/>
      <c r="AB45" s="100">
        <f>G45*P45*X45</f>
        <v>1091709.5173433481</v>
      </c>
      <c r="AC45" s="100"/>
    </row>
    <row r="46" spans="16:19" ht="12">
      <c r="P46" s="95"/>
      <c r="Q46" s="95"/>
      <c r="R46" s="95"/>
      <c r="S46" s="95"/>
    </row>
    <row r="48" spans="3:10" ht="12">
      <c r="C48" s="95" t="s">
        <v>7</v>
      </c>
      <c r="D48" s="95" t="s">
        <v>6</v>
      </c>
      <c r="E48" s="95">
        <v>1</v>
      </c>
      <c r="F48" s="95"/>
      <c r="G48" s="95"/>
      <c r="H48" s="95" t="s">
        <v>6</v>
      </c>
      <c r="I48" s="99"/>
      <c r="J48" s="99"/>
    </row>
    <row r="49" spans="3:10" ht="12">
      <c r="C49" s="95"/>
      <c r="D49" s="95"/>
      <c r="E49" s="108"/>
      <c r="F49" s="108"/>
      <c r="G49" s="108"/>
      <c r="H49" s="95"/>
      <c r="I49" s="109">
        <f>E48/E50</f>
        <v>9.159945792480391E-07</v>
      </c>
      <c r="J49" s="109"/>
    </row>
    <row r="50" spans="3:10" ht="12">
      <c r="C50" s="95"/>
      <c r="D50" s="95"/>
      <c r="E50" s="107">
        <f>AB45</f>
        <v>1091709.5173433481</v>
      </c>
      <c r="F50" s="107"/>
      <c r="G50" s="107"/>
      <c r="H50" s="95"/>
      <c r="I50" s="15"/>
      <c r="J50" s="15"/>
    </row>
  </sheetData>
  <sheetProtection selectLockedCells="1" selectUnlockedCells="1"/>
  <mergeCells count="82">
    <mergeCell ref="V14:W15"/>
    <mergeCell ref="Q19:R19"/>
    <mergeCell ref="U17:U18"/>
    <mergeCell ref="V17:W18"/>
    <mergeCell ref="M16:N16"/>
    <mergeCell ref="G14:S14"/>
    <mergeCell ref="H20:I20"/>
    <mergeCell ref="K20:L20"/>
    <mergeCell ref="M19:N19"/>
    <mergeCell ref="O20:P20"/>
    <mergeCell ref="O15:P15"/>
    <mergeCell ref="E9:E10"/>
    <mergeCell ref="H16:I16"/>
    <mergeCell ref="J16:K16"/>
    <mergeCell ref="I10:J10"/>
    <mergeCell ref="P9:Q10"/>
    <mergeCell ref="F9:F10"/>
    <mergeCell ref="G9:G10"/>
    <mergeCell ref="G7:P7"/>
    <mergeCell ref="O9:O10"/>
    <mergeCell ref="L9:M9"/>
    <mergeCell ref="L10:M10"/>
    <mergeCell ref="I9:J9"/>
    <mergeCell ref="B35:C35"/>
    <mergeCell ref="E35:G35"/>
    <mergeCell ref="I35:K35"/>
    <mergeCell ref="V24:W25"/>
    <mergeCell ref="B33:C33"/>
    <mergeCell ref="U27:U28"/>
    <mergeCell ref="V27:W28"/>
    <mergeCell ref="O25:P25"/>
    <mergeCell ref="H26:I26"/>
    <mergeCell ref="S42:T42"/>
    <mergeCell ref="F40:G40"/>
    <mergeCell ref="I40:J40"/>
    <mergeCell ref="M29:N29"/>
    <mergeCell ref="G24:S24"/>
    <mergeCell ref="Q29:R29"/>
    <mergeCell ref="J26:K26"/>
    <mergeCell ref="M26:N26"/>
    <mergeCell ref="H30:I30"/>
    <mergeCell ref="K30:L30"/>
    <mergeCell ref="O30:P30"/>
    <mergeCell ref="E33:G33"/>
    <mergeCell ref="I33:K33"/>
    <mergeCell ref="M33:O33"/>
    <mergeCell ref="M35:O35"/>
    <mergeCell ref="L39:M39"/>
    <mergeCell ref="AA39:AB39"/>
    <mergeCell ref="AB45:AC45"/>
    <mergeCell ref="Z45:AA45"/>
    <mergeCell ref="P45:S45"/>
    <mergeCell ref="L41:M42"/>
    <mergeCell ref="X41:Y41"/>
    <mergeCell ref="X42:Y42"/>
    <mergeCell ref="O43:P43"/>
    <mergeCell ref="L45:M45"/>
    <mergeCell ref="X45:Y45"/>
    <mergeCell ref="V41:V42"/>
    <mergeCell ref="O41:P41"/>
    <mergeCell ref="Q41:R41"/>
    <mergeCell ref="S40:T40"/>
    <mergeCell ref="Q40:R40"/>
    <mergeCell ref="Q42:R42"/>
    <mergeCell ref="F42:G42"/>
    <mergeCell ref="B41:C41"/>
    <mergeCell ref="B42:C42"/>
    <mergeCell ref="D41:D42"/>
    <mergeCell ref="G45:J45"/>
    <mergeCell ref="F43:G43"/>
    <mergeCell ref="I43:J43"/>
    <mergeCell ref="I42:J42"/>
    <mergeCell ref="F41:G41"/>
    <mergeCell ref="I41:J41"/>
    <mergeCell ref="C48:C50"/>
    <mergeCell ref="D48:D50"/>
    <mergeCell ref="E50:G50"/>
    <mergeCell ref="P46:S46"/>
    <mergeCell ref="I48:J48"/>
    <mergeCell ref="E48:G49"/>
    <mergeCell ref="I49:J49"/>
    <mergeCell ref="H48:H50"/>
  </mergeCells>
  <printOptions/>
  <pageMargins left="0.75" right="0.75" top="1" bottom="1" header="0.5" footer="0.5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50"/>
  <sheetViews>
    <sheetView zoomScalePageLayoutView="0" workbookViewId="0" topLeftCell="A1">
      <selection activeCell="R23" sqref="R23"/>
    </sheetView>
  </sheetViews>
  <sheetFormatPr defaultColWidth="9.140625" defaultRowHeight="12.75"/>
  <cols>
    <col min="1" max="1" width="9.140625" style="2" customWidth="1"/>
    <col min="2" max="2" width="4.57421875" style="2" customWidth="1"/>
    <col min="3" max="4" width="6.57421875" style="2" customWidth="1"/>
    <col min="5" max="21" width="3.7109375" style="2" customWidth="1"/>
    <col min="22" max="22" width="7.28125" style="2" customWidth="1"/>
    <col min="23" max="23" width="3.7109375" style="2" customWidth="1"/>
    <col min="24" max="24" width="5.7109375" style="2" customWidth="1"/>
    <col min="25" max="28" width="3.7109375" style="2" customWidth="1"/>
    <col min="29" max="16384" width="9.140625" style="2" customWidth="1"/>
  </cols>
  <sheetData>
    <row r="2" spans="1:3" ht="12">
      <c r="A2" s="2" t="s">
        <v>1</v>
      </c>
      <c r="C2" s="2">
        <f>Inputs!D20/1000</f>
        <v>0</v>
      </c>
    </row>
    <row r="3" spans="1:3" ht="12">
      <c r="A3" s="2" t="s">
        <v>3</v>
      </c>
      <c r="C3" s="2">
        <f>IF(Inputs!E20&lt;=0,1,Inputs!E20)</f>
        <v>1</v>
      </c>
    </row>
    <row r="4" spans="1:3" ht="12">
      <c r="A4" s="2" t="s">
        <v>10</v>
      </c>
      <c r="C4" s="13">
        <v>4</v>
      </c>
    </row>
    <row r="5" spans="1:3" ht="12">
      <c r="A5" s="2" t="s">
        <v>9</v>
      </c>
      <c r="C5" s="13">
        <v>2</v>
      </c>
    </row>
    <row r="7" spans="7:16" ht="12">
      <c r="G7" s="95" t="s">
        <v>13</v>
      </c>
      <c r="H7" s="95"/>
      <c r="I7" s="95"/>
      <c r="J7" s="95"/>
      <c r="K7" s="95"/>
      <c r="L7" s="95"/>
      <c r="M7" s="95"/>
      <c r="N7" s="95"/>
      <c r="O7" s="95"/>
      <c r="P7" s="95"/>
    </row>
    <row r="9" spans="5:17" ht="12">
      <c r="E9" s="95" t="s">
        <v>8</v>
      </c>
      <c r="F9" s="95" t="s">
        <v>6</v>
      </c>
      <c r="G9" s="104" t="s">
        <v>11</v>
      </c>
      <c r="H9" s="1"/>
      <c r="I9" s="95">
        <v>4.2</v>
      </c>
      <c r="J9" s="95"/>
      <c r="K9" s="2" t="s">
        <v>12</v>
      </c>
      <c r="L9" s="102">
        <f>C5</f>
        <v>2</v>
      </c>
      <c r="M9" s="102"/>
      <c r="N9" s="10"/>
      <c r="O9" s="95" t="s">
        <v>6</v>
      </c>
      <c r="P9" s="100">
        <f>LOG10((I9-L9)/(I10-L10))</f>
        <v>-0.08894108333678104</v>
      </c>
      <c r="Q9" s="100"/>
    </row>
    <row r="10" spans="5:17" ht="12">
      <c r="E10" s="95"/>
      <c r="F10" s="95"/>
      <c r="G10" s="104"/>
      <c r="H10" s="6"/>
      <c r="I10" s="103">
        <v>4.2</v>
      </c>
      <c r="J10" s="103"/>
      <c r="K10" s="8" t="s">
        <v>12</v>
      </c>
      <c r="L10" s="103">
        <v>1.5</v>
      </c>
      <c r="M10" s="103"/>
      <c r="N10" s="7"/>
      <c r="O10" s="95"/>
      <c r="P10" s="100"/>
      <c r="Q10" s="100"/>
    </row>
    <row r="14" spans="7:23" ht="12">
      <c r="G14" s="95" t="s">
        <v>14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V14" s="99"/>
      <c r="W14" s="99"/>
    </row>
    <row r="15" spans="6:23" ht="12">
      <c r="F15" s="1"/>
      <c r="O15" s="95">
        <v>3.23</v>
      </c>
      <c r="P15" s="95"/>
      <c r="S15" s="3"/>
      <c r="V15" s="99"/>
      <c r="W15" s="99"/>
    </row>
    <row r="16" spans="6:19" ht="12">
      <c r="F16" s="4"/>
      <c r="H16" s="95">
        <v>0.081</v>
      </c>
      <c r="I16" s="95"/>
      <c r="J16" s="101">
        <v>18</v>
      </c>
      <c r="K16" s="97"/>
      <c r="L16" s="2" t="s">
        <v>4</v>
      </c>
      <c r="M16" s="97">
        <v>1</v>
      </c>
      <c r="N16" s="98"/>
      <c r="S16" s="5"/>
    </row>
    <row r="17" spans="2:23" ht="12">
      <c r="B17" s="2" t="s">
        <v>16</v>
      </c>
      <c r="C17" s="2" t="s">
        <v>6</v>
      </c>
      <c r="D17" s="2">
        <v>0.4</v>
      </c>
      <c r="E17" s="2" t="s">
        <v>4</v>
      </c>
      <c r="F17" s="4"/>
      <c r="S17" s="5"/>
      <c r="U17" s="95" t="s">
        <v>6</v>
      </c>
      <c r="V17" s="100">
        <f>POWER(J16+M16,O15)*H16/(POWER(H20+K20,M19)*POWER(O20,Q19))+D17</f>
        <v>0.6577536520727328</v>
      </c>
      <c r="W17" s="100"/>
    </row>
    <row r="18" spans="6:23" ht="12">
      <c r="F18" s="4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5"/>
      <c r="U18" s="95"/>
      <c r="V18" s="100"/>
      <c r="W18" s="100"/>
    </row>
    <row r="19" spans="6:19" ht="12">
      <c r="F19" s="4"/>
      <c r="M19" s="95">
        <v>5.19</v>
      </c>
      <c r="N19" s="95"/>
      <c r="O19" s="11"/>
      <c r="Q19" s="95">
        <v>3.23</v>
      </c>
      <c r="R19" s="95"/>
      <c r="S19" s="5"/>
    </row>
    <row r="20" spans="6:19" ht="12">
      <c r="F20" s="6"/>
      <c r="H20" s="91">
        <f>C4</f>
        <v>4</v>
      </c>
      <c r="I20" s="92"/>
      <c r="J20" s="2" t="s">
        <v>4</v>
      </c>
      <c r="K20" s="93">
        <v>1</v>
      </c>
      <c r="L20" s="94"/>
      <c r="M20" s="9"/>
      <c r="O20" s="96">
        <v>1</v>
      </c>
      <c r="P20" s="96"/>
      <c r="S20" s="7"/>
    </row>
    <row r="24" spans="7:23" ht="12">
      <c r="G24" s="95" t="s">
        <v>14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V24" s="99"/>
      <c r="W24" s="99"/>
    </row>
    <row r="25" spans="6:23" ht="12">
      <c r="F25" s="1"/>
      <c r="O25" s="95">
        <v>3.23</v>
      </c>
      <c r="P25" s="95"/>
      <c r="S25" s="3"/>
      <c r="V25" s="99"/>
      <c r="W25" s="99"/>
    </row>
    <row r="26" spans="6:19" ht="12">
      <c r="F26" s="4"/>
      <c r="H26" s="95">
        <v>0.081</v>
      </c>
      <c r="I26" s="95"/>
      <c r="J26" s="91">
        <f>C2</f>
        <v>0</v>
      </c>
      <c r="K26" s="92"/>
      <c r="L26" s="2" t="s">
        <v>4</v>
      </c>
      <c r="M26" s="92">
        <f>C3</f>
        <v>1</v>
      </c>
      <c r="N26" s="105"/>
      <c r="S26" s="5"/>
    </row>
    <row r="27" spans="2:23" ht="12">
      <c r="B27" s="2" t="s">
        <v>15</v>
      </c>
      <c r="C27" s="2" t="s">
        <v>6</v>
      </c>
      <c r="D27" s="2">
        <v>0.4</v>
      </c>
      <c r="E27" s="2" t="s">
        <v>4</v>
      </c>
      <c r="F27" s="4"/>
      <c r="S27" s="5"/>
      <c r="U27" s="95" t="s">
        <v>6</v>
      </c>
      <c r="V27" s="100">
        <f>POWER(J26+M26,O25)*H26/(POWER(H30+K30,M29)*POWER(O30,Q29))+D27</f>
        <v>0.4000190910887411</v>
      </c>
      <c r="W27" s="100"/>
    </row>
    <row r="28" spans="6:23" ht="12">
      <c r="F28" s="4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5"/>
      <c r="U28" s="95"/>
      <c r="V28" s="100"/>
      <c r="W28" s="100"/>
    </row>
    <row r="29" spans="6:19" ht="12">
      <c r="F29" s="4"/>
      <c r="M29" s="95">
        <v>5.19</v>
      </c>
      <c r="N29" s="95"/>
      <c r="O29" s="11"/>
      <c r="Q29" s="95">
        <v>3.23</v>
      </c>
      <c r="R29" s="95"/>
      <c r="S29" s="5"/>
    </row>
    <row r="30" spans="6:19" ht="12">
      <c r="F30" s="6"/>
      <c r="H30" s="91">
        <f>C4</f>
        <v>4</v>
      </c>
      <c r="I30" s="92"/>
      <c r="J30" s="2" t="s">
        <v>4</v>
      </c>
      <c r="K30" s="93">
        <v>1</v>
      </c>
      <c r="L30" s="94"/>
      <c r="M30" s="9"/>
      <c r="O30" s="100">
        <f>C3</f>
        <v>1</v>
      </c>
      <c r="P30" s="100"/>
      <c r="S30" s="7"/>
    </row>
    <row r="33" spans="2:15" ht="12">
      <c r="B33" s="95" t="s">
        <v>19</v>
      </c>
      <c r="C33" s="95"/>
      <c r="D33" s="2" t="s">
        <v>6</v>
      </c>
      <c r="E33" s="100">
        <f>P9</f>
        <v>-0.08894108333678104</v>
      </c>
      <c r="F33" s="100"/>
      <c r="G33" s="100"/>
      <c r="H33" s="2" t="s">
        <v>17</v>
      </c>
      <c r="I33" s="100">
        <f>V17</f>
        <v>0.6577536520727328</v>
      </c>
      <c r="J33" s="100"/>
      <c r="K33" s="100"/>
      <c r="L33" s="2" t="s">
        <v>6</v>
      </c>
      <c r="M33" s="100">
        <f>E33/I33</f>
        <v>-0.13521944432616567</v>
      </c>
      <c r="N33" s="100"/>
      <c r="O33" s="100"/>
    </row>
    <row r="35" spans="2:15" ht="12">
      <c r="B35" s="95" t="s">
        <v>18</v>
      </c>
      <c r="C35" s="95"/>
      <c r="D35" s="2" t="s">
        <v>6</v>
      </c>
      <c r="E35" s="100">
        <f>P9</f>
        <v>-0.08894108333678104</v>
      </c>
      <c r="F35" s="100"/>
      <c r="G35" s="100"/>
      <c r="H35" s="2" t="s">
        <v>17</v>
      </c>
      <c r="I35" s="100">
        <f>V27</f>
        <v>0.4000190910887411</v>
      </c>
      <c r="J35" s="100"/>
      <c r="K35" s="100"/>
      <c r="L35" s="2" t="s">
        <v>6</v>
      </c>
      <c r="M35" s="100">
        <f>E35/I35</f>
        <v>-0.22234209646021658</v>
      </c>
      <c r="N35" s="100"/>
      <c r="O35" s="100"/>
    </row>
    <row r="39" spans="12:28" ht="12">
      <c r="L39" s="95">
        <v>4.79</v>
      </c>
      <c r="M39" s="95"/>
      <c r="AA39" s="95">
        <v>4.33</v>
      </c>
      <c r="AB39" s="95"/>
    </row>
    <row r="40" spans="5:26" ht="12">
      <c r="E40" s="1"/>
      <c r="F40" s="95" t="s">
        <v>0</v>
      </c>
      <c r="G40" s="95"/>
      <c r="I40" s="95" t="s">
        <v>2</v>
      </c>
      <c r="J40" s="95"/>
      <c r="K40" s="3"/>
      <c r="N40" s="1"/>
      <c r="O40" s="11"/>
      <c r="P40" s="11"/>
      <c r="Q40" s="100">
        <f>M35</f>
        <v>-0.22234209646021658</v>
      </c>
      <c r="R40" s="100"/>
      <c r="S40" s="95" t="s">
        <v>18</v>
      </c>
      <c r="T40" s="95"/>
      <c r="U40" s="3"/>
      <c r="W40" s="1"/>
      <c r="Z40" s="3"/>
    </row>
    <row r="41" spans="2:26" ht="12">
      <c r="B41" s="95" t="s">
        <v>20</v>
      </c>
      <c r="C41" s="95"/>
      <c r="D41" s="104" t="s">
        <v>6</v>
      </c>
      <c r="E41" s="4"/>
      <c r="F41" s="95">
        <v>18</v>
      </c>
      <c r="G41" s="95"/>
      <c r="H41" s="2" t="s">
        <v>4</v>
      </c>
      <c r="I41" s="95">
        <v>1</v>
      </c>
      <c r="J41" s="95"/>
      <c r="K41" s="5"/>
      <c r="L41" s="106" t="s">
        <v>5</v>
      </c>
      <c r="M41" s="104"/>
      <c r="N41" s="4"/>
      <c r="O41" s="95">
        <v>10</v>
      </c>
      <c r="P41" s="95"/>
      <c r="Q41" s="96"/>
      <c r="R41" s="96"/>
      <c r="U41" s="5"/>
      <c r="V41" s="106" t="s">
        <v>5</v>
      </c>
      <c r="W41" s="4"/>
      <c r="X41" s="95" t="s">
        <v>3</v>
      </c>
      <c r="Y41" s="95"/>
      <c r="Z41" s="5"/>
    </row>
    <row r="42" spans="2:26" ht="12">
      <c r="B42" s="95" t="s">
        <v>21</v>
      </c>
      <c r="C42" s="95"/>
      <c r="D42" s="104"/>
      <c r="E42" s="4"/>
      <c r="F42" s="103" t="s">
        <v>1</v>
      </c>
      <c r="G42" s="103"/>
      <c r="H42" s="8" t="s">
        <v>4</v>
      </c>
      <c r="I42" s="103" t="s">
        <v>3</v>
      </c>
      <c r="J42" s="103"/>
      <c r="K42" s="5"/>
      <c r="L42" s="106"/>
      <c r="M42" s="104"/>
      <c r="N42" s="4"/>
      <c r="O42" s="8"/>
      <c r="P42" s="8"/>
      <c r="Q42" s="107">
        <f>M33</f>
        <v>-0.13521944432616567</v>
      </c>
      <c r="R42" s="107"/>
      <c r="S42" s="95" t="s">
        <v>19</v>
      </c>
      <c r="T42" s="95"/>
      <c r="U42" s="5"/>
      <c r="V42" s="106"/>
      <c r="W42" s="4"/>
      <c r="X42" s="100">
        <f>C3</f>
        <v>1</v>
      </c>
      <c r="Y42" s="100"/>
      <c r="Z42" s="5"/>
    </row>
    <row r="43" spans="5:26" ht="12">
      <c r="E43" s="6"/>
      <c r="F43" s="100">
        <f>C2</f>
        <v>0</v>
      </c>
      <c r="G43" s="100"/>
      <c r="I43" s="100">
        <f>C3</f>
        <v>1</v>
      </c>
      <c r="J43" s="100"/>
      <c r="K43" s="7"/>
      <c r="N43" s="6"/>
      <c r="O43" s="95">
        <v>10</v>
      </c>
      <c r="P43" s="95"/>
      <c r="U43" s="7"/>
      <c r="W43" s="6"/>
      <c r="Z43" s="7"/>
    </row>
    <row r="45" spans="4:29" ht="12">
      <c r="D45" s="2" t="s">
        <v>6</v>
      </c>
      <c r="G45" s="100">
        <f>POWER((F41+I41)/(F43+I43),L39)</f>
        <v>1334227.0724597475</v>
      </c>
      <c r="H45" s="100"/>
      <c r="I45" s="100"/>
      <c r="J45" s="100"/>
      <c r="L45" s="95" t="s">
        <v>5</v>
      </c>
      <c r="M45" s="95"/>
      <c r="P45" s="100">
        <f>POWER(O41,Q40)/POWER(O43,Q42)</f>
        <v>0.8182336724218164</v>
      </c>
      <c r="Q45" s="100"/>
      <c r="R45" s="100"/>
      <c r="S45" s="100"/>
      <c r="V45" s="2" t="s">
        <v>5</v>
      </c>
      <c r="X45" s="100">
        <f>POWER(X42,AA39)</f>
        <v>1</v>
      </c>
      <c r="Y45" s="100"/>
      <c r="Z45" s="95" t="s">
        <v>6</v>
      </c>
      <c r="AA45" s="95"/>
      <c r="AB45" s="100">
        <f>G45*P45*X45</f>
        <v>1091709.5173433481</v>
      </c>
      <c r="AC45" s="100"/>
    </row>
    <row r="46" spans="16:19" ht="12">
      <c r="P46" s="95"/>
      <c r="Q46" s="95"/>
      <c r="R46" s="95"/>
      <c r="S46" s="95"/>
    </row>
    <row r="48" spans="3:10" ht="12">
      <c r="C48" s="95" t="s">
        <v>7</v>
      </c>
      <c r="D48" s="95" t="s">
        <v>6</v>
      </c>
      <c r="E48" s="95">
        <v>1</v>
      </c>
      <c r="F48" s="95"/>
      <c r="G48" s="95"/>
      <c r="H48" s="95" t="s">
        <v>6</v>
      </c>
      <c r="I48" s="99"/>
      <c r="J48" s="99"/>
    </row>
    <row r="49" spans="3:10" ht="12">
      <c r="C49" s="95"/>
      <c r="D49" s="95"/>
      <c r="E49" s="108"/>
      <c r="F49" s="108"/>
      <c r="G49" s="108"/>
      <c r="H49" s="95"/>
      <c r="I49" s="109">
        <f>E48/E50</f>
        <v>9.159945792480391E-07</v>
      </c>
      <c r="J49" s="109"/>
    </row>
    <row r="50" spans="3:10" ht="12">
      <c r="C50" s="95"/>
      <c r="D50" s="95"/>
      <c r="E50" s="107">
        <f>AB45</f>
        <v>1091709.5173433481</v>
      </c>
      <c r="F50" s="107"/>
      <c r="G50" s="107"/>
      <c r="H50" s="95"/>
      <c r="I50" s="15"/>
      <c r="J50" s="15"/>
    </row>
  </sheetData>
  <sheetProtection selectLockedCells="1" selectUnlockedCells="1"/>
  <mergeCells count="82">
    <mergeCell ref="C48:C50"/>
    <mergeCell ref="D48:D50"/>
    <mergeCell ref="E50:G50"/>
    <mergeCell ref="P46:S46"/>
    <mergeCell ref="I48:J48"/>
    <mergeCell ref="E48:G49"/>
    <mergeCell ref="I49:J49"/>
    <mergeCell ref="H48:H50"/>
    <mergeCell ref="G45:J45"/>
    <mergeCell ref="O43:P43"/>
    <mergeCell ref="Q42:R42"/>
    <mergeCell ref="F43:G43"/>
    <mergeCell ref="I43:J43"/>
    <mergeCell ref="L45:M45"/>
    <mergeCell ref="P45:S45"/>
    <mergeCell ref="L41:M42"/>
    <mergeCell ref="O41:P41"/>
    <mergeCell ref="S42:T42"/>
    <mergeCell ref="AA39:AB39"/>
    <mergeCell ref="AB45:AC45"/>
    <mergeCell ref="Z45:AA45"/>
    <mergeCell ref="Q41:R41"/>
    <mergeCell ref="S40:T40"/>
    <mergeCell ref="Q40:R40"/>
    <mergeCell ref="X41:Y41"/>
    <mergeCell ref="X42:Y42"/>
    <mergeCell ref="X45:Y45"/>
    <mergeCell ref="V41:V42"/>
    <mergeCell ref="V24:W25"/>
    <mergeCell ref="F40:G40"/>
    <mergeCell ref="V27:W28"/>
    <mergeCell ref="G24:S24"/>
    <mergeCell ref="Q29:R29"/>
    <mergeCell ref="U27:U28"/>
    <mergeCell ref="M33:O33"/>
    <mergeCell ref="O25:P25"/>
    <mergeCell ref="H26:I26"/>
    <mergeCell ref="J26:K26"/>
    <mergeCell ref="M26:N26"/>
    <mergeCell ref="M29:N29"/>
    <mergeCell ref="H30:I30"/>
    <mergeCell ref="K30:L30"/>
    <mergeCell ref="O30:P30"/>
    <mergeCell ref="M35:O35"/>
    <mergeCell ref="L39:M39"/>
    <mergeCell ref="I40:J40"/>
    <mergeCell ref="I41:J41"/>
    <mergeCell ref="B42:C42"/>
    <mergeCell ref="D41:D42"/>
    <mergeCell ref="I42:J42"/>
    <mergeCell ref="F41:G41"/>
    <mergeCell ref="B41:C41"/>
    <mergeCell ref="F42:G42"/>
    <mergeCell ref="B33:C33"/>
    <mergeCell ref="E33:G33"/>
    <mergeCell ref="I33:K33"/>
    <mergeCell ref="B35:C35"/>
    <mergeCell ref="E35:G35"/>
    <mergeCell ref="I35:K35"/>
    <mergeCell ref="E9:E10"/>
    <mergeCell ref="H16:I16"/>
    <mergeCell ref="J16:K16"/>
    <mergeCell ref="G14:S14"/>
    <mergeCell ref="G7:P7"/>
    <mergeCell ref="O9:O10"/>
    <mergeCell ref="L9:M9"/>
    <mergeCell ref="L10:M10"/>
    <mergeCell ref="I9:J9"/>
    <mergeCell ref="I10:J10"/>
    <mergeCell ref="F9:F10"/>
    <mergeCell ref="G9:G10"/>
    <mergeCell ref="V14:W15"/>
    <mergeCell ref="Q19:R19"/>
    <mergeCell ref="U17:U18"/>
    <mergeCell ref="V17:W18"/>
    <mergeCell ref="P9:Q10"/>
    <mergeCell ref="H20:I20"/>
    <mergeCell ref="K20:L20"/>
    <mergeCell ref="M19:N19"/>
    <mergeCell ref="O20:P20"/>
    <mergeCell ref="O15:P15"/>
    <mergeCell ref="M16:N16"/>
  </mergeCells>
  <printOptions/>
  <pageMargins left="0.75" right="0.75" top="1" bottom="1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wesl</dc:creator>
  <cp:keywords/>
  <dc:description/>
  <cp:lastModifiedBy>Mark Daly</cp:lastModifiedBy>
  <cp:lastPrinted>2019-05-17T19:00:24Z</cp:lastPrinted>
  <dcterms:created xsi:type="dcterms:W3CDTF">2010-01-21T14:15:05Z</dcterms:created>
  <dcterms:modified xsi:type="dcterms:W3CDTF">2019-06-03T20:30:34Z</dcterms:modified>
  <cp:category/>
  <cp:version/>
  <cp:contentType/>
  <cp:contentStatus/>
</cp:coreProperties>
</file>